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805" windowHeight="8010" tabRatio="861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</sheets>
  <definedNames>
    <definedName name="_xlnm.Print_Area" localSheetId="1">BILANS!$A$1:$R$59</definedName>
    <definedName name="_xlnm.Print_Area" localSheetId="3">PP!$A$1:$R$50</definedName>
    <definedName name="_xlnm.Print_Area" localSheetId="2">'RZIS '!$A$1:$R$39</definedName>
    <definedName name="_xlnm.Print_Area" localSheetId="5">'SEGMENTY I'!$A$1:$R$56</definedName>
    <definedName name="_xlnm.Print_Area" localSheetId="6">'SEGMENTY II'!$A$1:$Q$50</definedName>
    <definedName name="_xlnm.Print_Area" localSheetId="7">WKAŹNIKI!$A$1:$Q$16</definedName>
    <definedName name="_xlnm.Print_Area" localSheetId="0">'WYBRANE DANE'!$A$1:$W$48</definedName>
    <definedName name="_xlnm.Print_Area" localSheetId="4">ZZWKW!$A$1:$AN$23</definedName>
  </definedNames>
  <calcPr calcId="171027"/>
</workbook>
</file>

<file path=xl/calcChain.xml><?xml version="1.0" encoding="utf-8"?>
<calcChain xmlns="http://schemas.openxmlformats.org/spreadsheetml/2006/main">
  <c r="B37" i="4" l="1"/>
  <c r="C37" i="4" s="1"/>
  <c r="B36" i="4"/>
  <c r="C36" i="4" s="1"/>
  <c r="B35" i="4"/>
  <c r="C35" i="4" s="1"/>
  <c r="B34" i="4"/>
  <c r="C34" i="4" s="1"/>
  <c r="B33" i="4"/>
  <c r="C33" i="4" s="1"/>
  <c r="B32" i="4"/>
  <c r="C32" i="4" s="1"/>
  <c r="B30" i="4"/>
  <c r="C30" i="4" s="1"/>
  <c r="B29" i="4"/>
  <c r="C29" i="4" s="1"/>
  <c r="B27" i="4"/>
  <c r="B45" i="4" s="1"/>
  <c r="C45" i="4" s="1"/>
  <c r="B26" i="4"/>
  <c r="B44" i="4" s="1"/>
  <c r="B25" i="4"/>
  <c r="B43" i="4" s="1"/>
  <c r="C43" i="4" s="1"/>
  <c r="B24" i="4"/>
  <c r="C24" i="4" s="1"/>
  <c r="B23" i="4"/>
  <c r="C23" i="4" s="1"/>
  <c r="B48" i="4" l="1"/>
  <c r="C48" i="4" s="1"/>
  <c r="B47" i="4"/>
  <c r="C47" i="4" s="1"/>
  <c r="C27" i="4"/>
  <c r="B46" i="4"/>
  <c r="C44" i="4"/>
  <c r="B28" i="4"/>
  <c r="C26" i="4"/>
  <c r="C25" i="4"/>
  <c r="B42" i="4"/>
  <c r="C42" i="4" s="1"/>
  <c r="B41" i="4"/>
  <c r="C41" i="4" s="1"/>
  <c r="B10" i="4" l="1"/>
  <c r="C10" i="4" s="1"/>
  <c r="C19" i="4"/>
  <c r="C18" i="4"/>
  <c r="C17" i="4"/>
  <c r="C16" i="4"/>
  <c r="C15" i="4"/>
  <c r="C14" i="4"/>
  <c r="C12" i="4"/>
  <c r="C11" i="4"/>
  <c r="C9" i="4"/>
  <c r="C8" i="4"/>
  <c r="C7" i="4"/>
  <c r="C6" i="4"/>
  <c r="C5" i="4"/>
  <c r="B83" i="21"/>
  <c r="B82" i="21"/>
  <c r="B79" i="21"/>
  <c r="B78" i="21"/>
  <c r="B59" i="21"/>
  <c r="B58" i="21"/>
  <c r="B55" i="21"/>
  <c r="B54" i="21"/>
  <c r="B60" i="21"/>
  <c r="B35" i="21"/>
  <c r="B34" i="21"/>
  <c r="B36" i="21" s="1"/>
  <c r="B31" i="21"/>
  <c r="B30" i="21"/>
  <c r="B11" i="21"/>
  <c r="B10" i="21"/>
  <c r="B12" i="21" s="1"/>
  <c r="B7" i="21"/>
  <c r="B6" i="21"/>
  <c r="B54" i="5"/>
  <c r="B50" i="5"/>
  <c r="B40" i="5"/>
  <c r="B36" i="5"/>
  <c r="B26" i="5"/>
  <c r="B22" i="5"/>
  <c r="B12" i="5"/>
  <c r="B8" i="5"/>
  <c r="F27" i="7"/>
  <c r="G27" i="7"/>
  <c r="D27" i="7"/>
  <c r="S44" i="6"/>
  <c r="S35" i="6"/>
  <c r="S8" i="6"/>
  <c r="S7" i="6"/>
  <c r="S23" i="6" s="1"/>
  <c r="S46" i="6" s="1"/>
  <c r="S48" i="6" s="1"/>
  <c r="S50" i="6" s="1"/>
  <c r="B44" i="6"/>
  <c r="B35" i="6"/>
  <c r="B8" i="6"/>
  <c r="B7" i="6"/>
  <c r="S33" i="3"/>
  <c r="S8" i="3"/>
  <c r="S11" i="3" s="1"/>
  <c r="S14" i="3" s="1"/>
  <c r="S18" i="3" s="1"/>
  <c r="S21" i="3" s="1"/>
  <c r="B34" i="3"/>
  <c r="B84" i="21" l="1"/>
  <c r="B80" i="21"/>
  <c r="B56" i="21"/>
  <c r="B62" i="21" s="1"/>
  <c r="B32" i="21"/>
  <c r="B38" i="21" s="1"/>
  <c r="B8" i="21"/>
  <c r="B14" i="21" s="1"/>
  <c r="B56" i="5"/>
  <c r="B42" i="5"/>
  <c r="B28" i="5"/>
  <c r="B14" i="5"/>
  <c r="H27" i="7"/>
  <c r="B23" i="6"/>
  <c r="B46" i="6" s="1"/>
  <c r="B48" i="6" s="1"/>
  <c r="B50" i="6" s="1"/>
  <c r="S34" i="3"/>
  <c r="S36" i="3" s="1"/>
  <c r="S23" i="3"/>
  <c r="B86" i="21" l="1"/>
  <c r="B33" i="3"/>
  <c r="B8" i="3"/>
  <c r="B11" i="3" s="1"/>
  <c r="B14" i="3" s="1"/>
  <c r="B18" i="3" s="1"/>
  <c r="B21" i="3" s="1"/>
  <c r="B23" i="3" s="1"/>
  <c r="B36" i="3" l="1"/>
  <c r="B57" i="9"/>
  <c r="B47" i="9"/>
  <c r="B37" i="9"/>
  <c r="B39" i="9" s="1"/>
  <c r="B29" i="9"/>
  <c r="B17" i="9"/>
  <c r="B58" i="9" l="1"/>
  <c r="B59" i="9" s="1"/>
  <c r="B30" i="9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0" i="4"/>
  <c r="E30" i="4" s="1"/>
  <c r="D29" i="4"/>
  <c r="E29" i="4" s="1"/>
  <c r="D27" i="4"/>
  <c r="E27" i="4" s="1"/>
  <c r="D26" i="4"/>
  <c r="E26" i="4" s="1"/>
  <c r="D25" i="4"/>
  <c r="E25" i="4" s="1"/>
  <c r="D24" i="4"/>
  <c r="E24" i="4" s="1"/>
  <c r="D23" i="4"/>
  <c r="E23" i="4" s="1"/>
  <c r="C83" i="21"/>
  <c r="C82" i="21"/>
  <c r="C79" i="21"/>
  <c r="C78" i="21"/>
  <c r="C59" i="21"/>
  <c r="C58" i="21"/>
  <c r="C60" i="21" s="1"/>
  <c r="C55" i="21"/>
  <c r="C54" i="21"/>
  <c r="C35" i="21"/>
  <c r="C34" i="21"/>
  <c r="C36" i="21" s="1"/>
  <c r="C31" i="21"/>
  <c r="C30" i="21"/>
  <c r="C11" i="21"/>
  <c r="C10" i="21"/>
  <c r="C7" i="21"/>
  <c r="C6" i="21"/>
  <c r="C54" i="5"/>
  <c r="C56" i="5" s="1"/>
  <c r="C50" i="5"/>
  <c r="C40" i="5"/>
  <c r="C36" i="5"/>
  <c r="C26" i="5"/>
  <c r="C22" i="5"/>
  <c r="C12" i="5"/>
  <c r="C14" i="5" s="1"/>
  <c r="C8" i="5"/>
  <c r="T49" i="6"/>
  <c r="T47" i="6"/>
  <c r="T43" i="6"/>
  <c r="T42" i="6"/>
  <c r="T41" i="6"/>
  <c r="T40" i="6"/>
  <c r="T44" i="6" s="1"/>
  <c r="T39" i="6"/>
  <c r="T38" i="6"/>
  <c r="T35" i="6"/>
  <c r="T34" i="6"/>
  <c r="T33" i="6"/>
  <c r="T32" i="6"/>
  <c r="T31" i="6"/>
  <c r="T30" i="6"/>
  <c r="T29" i="6"/>
  <c r="T28" i="6"/>
  <c r="T27" i="6"/>
  <c r="T26" i="6"/>
  <c r="T8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C49" i="6"/>
  <c r="C44" i="6"/>
  <c r="C35" i="6"/>
  <c r="C7" i="6"/>
  <c r="T7" i="6" s="1"/>
  <c r="T23" i="6" s="1"/>
  <c r="T46" i="6" s="1"/>
  <c r="T48" i="6" s="1"/>
  <c r="T50" i="6" s="1"/>
  <c r="C8" i="6"/>
  <c r="F26" i="7"/>
  <c r="E26" i="7"/>
  <c r="T36" i="3"/>
  <c r="T35" i="3"/>
  <c r="T34" i="3"/>
  <c r="T33" i="3"/>
  <c r="T32" i="3"/>
  <c r="T31" i="3"/>
  <c r="T30" i="3"/>
  <c r="T29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C12" i="21" l="1"/>
  <c r="C14" i="21" s="1"/>
  <c r="C84" i="21"/>
  <c r="D28" i="4"/>
  <c r="C80" i="21"/>
  <c r="C56" i="21"/>
  <c r="C62" i="21" s="1"/>
  <c r="C32" i="21"/>
  <c r="C38" i="21" s="1"/>
  <c r="C8" i="21"/>
  <c r="C42" i="5"/>
  <c r="C28" i="5"/>
  <c r="C23" i="6"/>
  <c r="C46" i="6" s="1"/>
  <c r="C48" i="6" s="1"/>
  <c r="C50" i="6" s="1"/>
  <c r="H26" i="7"/>
  <c r="C86" i="21" l="1"/>
  <c r="C34" i="3"/>
  <c r="C33" i="3"/>
  <c r="C21" i="3"/>
  <c r="C18" i="3"/>
  <c r="C14" i="3"/>
  <c r="C11" i="3"/>
  <c r="C8" i="3"/>
  <c r="C57" i="9" l="1"/>
  <c r="C47" i="9"/>
  <c r="C37" i="9"/>
  <c r="C39" i="9" s="1"/>
  <c r="C29" i="9"/>
  <c r="C17" i="9"/>
  <c r="C58" i="9" l="1"/>
  <c r="C59" i="9" s="1"/>
  <c r="C30" i="9"/>
  <c r="D83" i="21"/>
  <c r="D82" i="21"/>
  <c r="D84" i="21" s="1"/>
  <c r="D79" i="21"/>
  <c r="D78" i="21"/>
  <c r="D80" i="21" s="1"/>
  <c r="D86" i="21" l="1"/>
  <c r="D59" i="21" l="1"/>
  <c r="D58" i="21"/>
  <c r="D55" i="21"/>
  <c r="D54" i="21"/>
  <c r="D35" i="21"/>
  <c r="D34" i="21"/>
  <c r="D36" i="21" s="1"/>
  <c r="D31" i="21"/>
  <c r="D30" i="21"/>
  <c r="D11" i="21"/>
  <c r="D10" i="21"/>
  <c r="D7" i="21"/>
  <c r="D6" i="21"/>
  <c r="D54" i="5"/>
  <c r="D50" i="5"/>
  <c r="D40" i="5"/>
  <c r="D36" i="5"/>
  <c r="D26" i="5"/>
  <c r="D22" i="5"/>
  <c r="D12" i="5"/>
  <c r="D8" i="5"/>
  <c r="D14" i="5" s="1"/>
  <c r="D60" i="21" l="1"/>
  <c r="D32" i="21"/>
  <c r="D38" i="21" s="1"/>
  <c r="D56" i="21"/>
  <c r="D12" i="21"/>
  <c r="D8" i="21"/>
  <c r="D56" i="5"/>
  <c r="D42" i="5"/>
  <c r="D28" i="5"/>
  <c r="D62" i="21" l="1"/>
  <c r="D14" i="21"/>
  <c r="F27" i="4"/>
  <c r="F23" i="4"/>
  <c r="D41" i="4" s="1"/>
  <c r="E41" i="4" s="1"/>
  <c r="G27" i="4" l="1"/>
  <c r="D45" i="4"/>
  <c r="E45" i="4" s="1"/>
  <c r="G23" i="4"/>
  <c r="U47" i="6"/>
  <c r="U43" i="6"/>
  <c r="U42" i="6"/>
  <c r="U41" i="6"/>
  <c r="U40" i="6"/>
  <c r="U39" i="6"/>
  <c r="U44" i="6" s="1"/>
  <c r="U38" i="6"/>
  <c r="U34" i="6"/>
  <c r="U33" i="6"/>
  <c r="U32" i="6"/>
  <c r="U31" i="6"/>
  <c r="U30" i="6"/>
  <c r="U29" i="6"/>
  <c r="U28" i="6"/>
  <c r="U27" i="6"/>
  <c r="U26" i="6"/>
  <c r="U35" i="6" s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9" i="6"/>
  <c r="U8" i="6" s="1"/>
  <c r="U7" i="6"/>
  <c r="U23" i="6" s="1"/>
  <c r="D49" i="6"/>
  <c r="D44" i="6"/>
  <c r="D35" i="6"/>
  <c r="U46" i="6" l="1"/>
  <c r="U48" i="6" s="1"/>
  <c r="D8" i="6"/>
  <c r="D23" i="6" s="1"/>
  <c r="D46" i="6" s="1"/>
  <c r="D48" i="6" s="1"/>
  <c r="D50" i="6" s="1"/>
  <c r="U36" i="3"/>
  <c r="U32" i="3"/>
  <c r="U29" i="3"/>
  <c r="U20" i="3" l="1"/>
  <c r="U19" i="3"/>
  <c r="U23" i="3"/>
  <c r="U17" i="3"/>
  <c r="U16" i="3"/>
  <c r="U15" i="3"/>
  <c r="U13" i="3"/>
  <c r="U12" i="3"/>
  <c r="U10" i="3"/>
  <c r="U9" i="3"/>
  <c r="U8" i="3"/>
  <c r="U11" i="3" s="1"/>
  <c r="U14" i="3" s="1"/>
  <c r="U18" i="3" s="1"/>
  <c r="U21" i="3" s="1"/>
  <c r="U34" i="3" s="1"/>
  <c r="U7" i="3"/>
  <c r="U6" i="3"/>
  <c r="D31" i="3"/>
  <c r="U31" i="3" s="1"/>
  <c r="U33" i="3" s="1"/>
  <c r="D8" i="3"/>
  <c r="D33" i="3" l="1"/>
  <c r="D11" i="3"/>
  <c r="F24" i="4"/>
  <c r="D42" i="4" s="1"/>
  <c r="E42" i="4" s="1"/>
  <c r="D57" i="9"/>
  <c r="F37" i="4" s="1"/>
  <c r="G37" i="4" s="1"/>
  <c r="D47" i="9"/>
  <c r="F36" i="4" s="1"/>
  <c r="G36" i="4" s="1"/>
  <c r="D37" i="9"/>
  <c r="D39" i="9" s="1"/>
  <c r="F35" i="4" s="1"/>
  <c r="G35" i="4" s="1"/>
  <c r="D29" i="9"/>
  <c r="F34" i="4" s="1"/>
  <c r="G34" i="4" s="1"/>
  <c r="D17" i="9"/>
  <c r="F33" i="4" s="1"/>
  <c r="G33" i="4" s="1"/>
  <c r="G24" i="4" l="1"/>
  <c r="D14" i="3"/>
  <c r="F25" i="4"/>
  <c r="D43" i="4" s="1"/>
  <c r="E43" i="4" s="1"/>
  <c r="D58" i="9"/>
  <c r="D59" i="9" s="1"/>
  <c r="D30" i="9"/>
  <c r="F32" i="4" s="1"/>
  <c r="G32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27" i="4"/>
  <c r="H23" i="4"/>
  <c r="E83" i="21"/>
  <c r="E82" i="21"/>
  <c r="E79" i="21"/>
  <c r="E78" i="21"/>
  <c r="E59" i="21"/>
  <c r="E58" i="21"/>
  <c r="E55" i="21"/>
  <c r="E54" i="21"/>
  <c r="E35" i="21"/>
  <c r="E34" i="21"/>
  <c r="E31" i="21"/>
  <c r="E30" i="21"/>
  <c r="E11" i="21"/>
  <c r="E10" i="21"/>
  <c r="E7" i="21"/>
  <c r="E6" i="21"/>
  <c r="E54" i="5"/>
  <c r="E50" i="5"/>
  <c r="E40" i="5"/>
  <c r="E36" i="5"/>
  <c r="E26" i="5"/>
  <c r="E22" i="5"/>
  <c r="E12" i="5"/>
  <c r="E8" i="5"/>
  <c r="E36" i="21" l="1"/>
  <c r="E60" i="21"/>
  <c r="E84" i="21"/>
  <c r="H41" i="4"/>
  <c r="I41" i="4" s="1"/>
  <c r="F41" i="4"/>
  <c r="G41" i="4" s="1"/>
  <c r="D18" i="3"/>
  <c r="F26" i="4"/>
  <c r="D44" i="4" s="1"/>
  <c r="E44" i="4" s="1"/>
  <c r="G25" i="4"/>
  <c r="I27" i="4"/>
  <c r="F45" i="4"/>
  <c r="G45" i="4" s="1"/>
  <c r="H45" i="4"/>
  <c r="I45" i="4" s="1"/>
  <c r="E80" i="21"/>
  <c r="I23" i="4"/>
  <c r="E56" i="21"/>
  <c r="E62" i="21" s="1"/>
  <c r="E32" i="21"/>
  <c r="E12" i="21"/>
  <c r="E8" i="21"/>
  <c r="E56" i="5"/>
  <c r="E42" i="5"/>
  <c r="E28" i="5"/>
  <c r="E14" i="5"/>
  <c r="G24" i="7"/>
  <c r="D24" i="7"/>
  <c r="V49" i="6"/>
  <c r="E44" i="6"/>
  <c r="V44" i="6" s="1"/>
  <c r="E35" i="6"/>
  <c r="V35" i="6" s="1"/>
  <c r="E8" i="6"/>
  <c r="V8" i="6" s="1"/>
  <c r="V47" i="6"/>
  <c r="V43" i="6"/>
  <c r="V42" i="6"/>
  <c r="V41" i="6"/>
  <c r="V40" i="6"/>
  <c r="V39" i="6"/>
  <c r="V38" i="6"/>
  <c r="V34" i="6"/>
  <c r="V33" i="6"/>
  <c r="V32" i="6"/>
  <c r="V31" i="6"/>
  <c r="V30" i="6"/>
  <c r="V29" i="6"/>
  <c r="V28" i="6"/>
  <c r="V27" i="6"/>
  <c r="V26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7" i="6"/>
  <c r="E38" i="21" l="1"/>
  <c r="E86" i="21"/>
  <c r="D21" i="3"/>
  <c r="F29" i="4"/>
  <c r="D47" i="4" s="1"/>
  <c r="E47" i="4" s="1"/>
  <c r="G26" i="4"/>
  <c r="F28" i="4"/>
  <c r="D46" i="4" s="1"/>
  <c r="E14" i="21"/>
  <c r="E23" i="6"/>
  <c r="V23" i="6" s="1"/>
  <c r="G29" i="4" l="1"/>
  <c r="D34" i="3"/>
  <c r="F30" i="4"/>
  <c r="D48" i="4" s="1"/>
  <c r="E48" i="4" s="1"/>
  <c r="E25" i="7"/>
  <c r="E46" i="6"/>
  <c r="V46" i="6" s="1"/>
  <c r="F25" i="7" l="1"/>
  <c r="H25" i="7" s="1"/>
  <c r="G30" i="4"/>
  <c r="E48" i="6"/>
  <c r="E33" i="3"/>
  <c r="V33" i="3" s="1"/>
  <c r="E8" i="3"/>
  <c r="E11" i="3" s="1"/>
  <c r="V36" i="3"/>
  <c r="V32" i="3"/>
  <c r="V31" i="3"/>
  <c r="V30" i="3"/>
  <c r="V29" i="3"/>
  <c r="V27" i="3"/>
  <c r="V26" i="3"/>
  <c r="V7" i="3"/>
  <c r="V9" i="3"/>
  <c r="V10" i="3"/>
  <c r="V12" i="3"/>
  <c r="V13" i="3"/>
  <c r="V15" i="3"/>
  <c r="V16" i="3"/>
  <c r="V17" i="3"/>
  <c r="V19" i="3"/>
  <c r="V20" i="3"/>
  <c r="V23" i="3"/>
  <c r="V6" i="3"/>
  <c r="V11" i="3" l="1"/>
  <c r="H25" i="4"/>
  <c r="F43" i="4" s="1"/>
  <c r="G43" i="4" s="1"/>
  <c r="E14" i="3"/>
  <c r="V8" i="3"/>
  <c r="H24" i="4"/>
  <c r="F42" i="4" s="1"/>
  <c r="G42" i="4" s="1"/>
  <c r="V48" i="6"/>
  <c r="V50" i="6" s="1"/>
  <c r="U49" i="6" s="1"/>
  <c r="U50" i="6" s="1"/>
  <c r="E50" i="6"/>
  <c r="E18" i="3" l="1"/>
  <c r="H26" i="4"/>
  <c r="F44" i="4" s="1"/>
  <c r="V14" i="3"/>
  <c r="H43" i="4"/>
  <c r="I43" i="4" s="1"/>
  <c r="I25" i="4"/>
  <c r="H42" i="4"/>
  <c r="I42" i="4" s="1"/>
  <c r="I24" i="4"/>
  <c r="G44" i="4" l="1"/>
  <c r="F46" i="4"/>
  <c r="H44" i="4"/>
  <c r="I44" i="4" s="1"/>
  <c r="H28" i="4"/>
  <c r="I26" i="4"/>
  <c r="V18" i="3"/>
  <c r="H29" i="4"/>
  <c r="F47" i="4" s="1"/>
  <c r="G47" i="4" s="1"/>
  <c r="E21" i="3"/>
  <c r="K42" i="4"/>
  <c r="K43" i="4"/>
  <c r="K44" i="4"/>
  <c r="K45" i="4"/>
  <c r="K47" i="4"/>
  <c r="K48" i="4"/>
  <c r="K41" i="4"/>
  <c r="H30" i="4" l="1"/>
  <c r="F48" i="4" s="1"/>
  <c r="G48" i="4" s="1"/>
  <c r="E24" i="7"/>
  <c r="E34" i="3"/>
  <c r="E22" i="3"/>
  <c r="V21" i="3"/>
  <c r="I29" i="4"/>
  <c r="H47" i="4"/>
  <c r="I47" i="4" s="1"/>
  <c r="K24" i="4"/>
  <c r="K25" i="4"/>
  <c r="K26" i="4"/>
  <c r="K27" i="4"/>
  <c r="K29" i="4"/>
  <c r="K30" i="4"/>
  <c r="K32" i="4"/>
  <c r="K33" i="4"/>
  <c r="K34" i="4"/>
  <c r="K35" i="4"/>
  <c r="K36" i="4"/>
  <c r="K37" i="4"/>
  <c r="K23" i="4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E6" i="4"/>
  <c r="E7" i="4"/>
  <c r="E8" i="4"/>
  <c r="E9" i="4"/>
  <c r="E10" i="4"/>
  <c r="E11" i="4"/>
  <c r="E12" i="4"/>
  <c r="E14" i="4"/>
  <c r="E15" i="4"/>
  <c r="E16" i="4"/>
  <c r="E17" i="4"/>
  <c r="E18" i="4"/>
  <c r="E19" i="4"/>
  <c r="G5" i="4"/>
  <c r="E5" i="4"/>
  <c r="W46" i="4"/>
  <c r="V46" i="4"/>
  <c r="U46" i="4"/>
  <c r="T46" i="4"/>
  <c r="S46" i="4"/>
  <c r="R46" i="4"/>
  <c r="Q46" i="4"/>
  <c r="P46" i="4"/>
  <c r="O46" i="4"/>
  <c r="N46" i="4"/>
  <c r="M46" i="4"/>
  <c r="L46" i="4"/>
  <c r="J46" i="4"/>
  <c r="W28" i="4"/>
  <c r="V28" i="4"/>
  <c r="U28" i="4"/>
  <c r="T28" i="4"/>
  <c r="S28" i="4"/>
  <c r="R28" i="4"/>
  <c r="Q28" i="4"/>
  <c r="P28" i="4"/>
  <c r="O28" i="4"/>
  <c r="N28" i="4"/>
  <c r="M28" i="4"/>
  <c r="L28" i="4"/>
  <c r="J28" i="4"/>
  <c r="K46" i="4" l="1"/>
  <c r="C46" i="4"/>
  <c r="K28" i="4"/>
  <c r="C28" i="4"/>
  <c r="E28" i="4"/>
  <c r="E46" i="4"/>
  <c r="G28" i="4"/>
  <c r="V22" i="3"/>
  <c r="U22" i="3"/>
  <c r="G46" i="4"/>
  <c r="H46" i="4"/>
  <c r="I46" i="4" s="1"/>
  <c r="V34" i="3"/>
  <c r="E35" i="3"/>
  <c r="I28" i="4"/>
  <c r="F24" i="7"/>
  <c r="H24" i="7" s="1"/>
  <c r="I30" i="4"/>
  <c r="H48" i="4"/>
  <c r="I48" i="4" s="1"/>
  <c r="H6" i="21"/>
  <c r="I6" i="21"/>
  <c r="H7" i="21"/>
  <c r="I7" i="21"/>
  <c r="H8" i="21"/>
  <c r="I8" i="21"/>
  <c r="H10" i="21"/>
  <c r="I10" i="21"/>
  <c r="H11" i="21"/>
  <c r="I11" i="21"/>
  <c r="H12" i="21"/>
  <c r="I12" i="21"/>
  <c r="H14" i="21"/>
  <c r="I14" i="21"/>
  <c r="G7" i="21"/>
  <c r="G8" i="21"/>
  <c r="G10" i="21"/>
  <c r="G11" i="21"/>
  <c r="G12" i="21"/>
  <c r="G14" i="21"/>
  <c r="G6" i="21"/>
  <c r="L6" i="21"/>
  <c r="M6" i="21"/>
  <c r="L7" i="21"/>
  <c r="M7" i="21"/>
  <c r="L8" i="21"/>
  <c r="M8" i="21"/>
  <c r="L10" i="21"/>
  <c r="M10" i="21"/>
  <c r="L11" i="21"/>
  <c r="M11" i="21"/>
  <c r="L12" i="21"/>
  <c r="M12" i="21"/>
  <c r="L14" i="21"/>
  <c r="M14" i="21"/>
  <c r="K7" i="21"/>
  <c r="K8" i="21"/>
  <c r="K10" i="21"/>
  <c r="K11" i="21"/>
  <c r="K12" i="21"/>
  <c r="K14" i="21"/>
  <c r="K6" i="21"/>
  <c r="P6" i="21"/>
  <c r="Q6" i="21"/>
  <c r="P7" i="21"/>
  <c r="Q7" i="21"/>
  <c r="P8" i="21"/>
  <c r="Q8" i="21"/>
  <c r="P10" i="21"/>
  <c r="Q10" i="21"/>
  <c r="P11" i="21"/>
  <c r="Q11" i="21"/>
  <c r="P12" i="21"/>
  <c r="Q12" i="21"/>
  <c r="P14" i="21"/>
  <c r="Q14" i="21"/>
  <c r="O7" i="21"/>
  <c r="O8" i="21"/>
  <c r="O10" i="21"/>
  <c r="O11" i="21"/>
  <c r="O12" i="21"/>
  <c r="O14" i="21"/>
  <c r="O6" i="21"/>
  <c r="H30" i="21"/>
  <c r="I30" i="21"/>
  <c r="H31" i="21"/>
  <c r="I31" i="21"/>
  <c r="H32" i="21"/>
  <c r="I32" i="21"/>
  <c r="H34" i="21"/>
  <c r="I34" i="21"/>
  <c r="H35" i="21"/>
  <c r="I35" i="21"/>
  <c r="H36" i="21"/>
  <c r="I36" i="21"/>
  <c r="H38" i="21"/>
  <c r="I38" i="21"/>
  <c r="G31" i="21"/>
  <c r="G32" i="21"/>
  <c r="G34" i="21"/>
  <c r="G35" i="21"/>
  <c r="G36" i="21"/>
  <c r="G38" i="21"/>
  <c r="G30" i="21"/>
  <c r="L30" i="21"/>
  <c r="M30" i="21"/>
  <c r="L31" i="21"/>
  <c r="M31" i="21"/>
  <c r="L32" i="21"/>
  <c r="M32" i="21"/>
  <c r="L34" i="21"/>
  <c r="M34" i="21"/>
  <c r="L35" i="21"/>
  <c r="M35" i="21"/>
  <c r="L36" i="21"/>
  <c r="M36" i="21"/>
  <c r="L38" i="21"/>
  <c r="M38" i="21"/>
  <c r="K31" i="21"/>
  <c r="K32" i="21"/>
  <c r="K34" i="21"/>
  <c r="K35" i="21"/>
  <c r="K36" i="21"/>
  <c r="K38" i="21"/>
  <c r="K30" i="21"/>
  <c r="P30" i="21"/>
  <c r="Q30" i="21"/>
  <c r="P31" i="21"/>
  <c r="Q31" i="21"/>
  <c r="P32" i="21"/>
  <c r="Q32" i="21"/>
  <c r="P34" i="21"/>
  <c r="Q34" i="21"/>
  <c r="P35" i="21"/>
  <c r="Q35" i="21"/>
  <c r="P36" i="21"/>
  <c r="Q36" i="21"/>
  <c r="P38" i="21"/>
  <c r="Q38" i="21"/>
  <c r="O31" i="21"/>
  <c r="O32" i="21"/>
  <c r="O34" i="21"/>
  <c r="O35" i="21"/>
  <c r="O36" i="21"/>
  <c r="O38" i="21"/>
  <c r="O30" i="21"/>
  <c r="P54" i="21"/>
  <c r="Q54" i="21"/>
  <c r="P55" i="21"/>
  <c r="Q55" i="21"/>
  <c r="P56" i="21"/>
  <c r="Q56" i="21"/>
  <c r="P58" i="21"/>
  <c r="Q58" i="21"/>
  <c r="P59" i="21"/>
  <c r="Q59" i="21"/>
  <c r="P60" i="21"/>
  <c r="Q60" i="21"/>
  <c r="P62" i="21"/>
  <c r="Q62" i="21"/>
  <c r="O55" i="21"/>
  <c r="O56" i="21"/>
  <c r="O58" i="21"/>
  <c r="O59" i="21"/>
  <c r="O60" i="21"/>
  <c r="O62" i="21"/>
  <c r="O54" i="21"/>
  <c r="L54" i="21"/>
  <c r="M54" i="21"/>
  <c r="L55" i="21"/>
  <c r="M55" i="21"/>
  <c r="L56" i="21"/>
  <c r="M56" i="21"/>
  <c r="L58" i="21"/>
  <c r="M58" i="21"/>
  <c r="L59" i="21"/>
  <c r="M59" i="21"/>
  <c r="L60" i="21"/>
  <c r="M60" i="21"/>
  <c r="L62" i="21"/>
  <c r="M62" i="21"/>
  <c r="K55" i="21"/>
  <c r="K56" i="21"/>
  <c r="K58" i="21"/>
  <c r="K59" i="21"/>
  <c r="K60" i="21"/>
  <c r="K62" i="21"/>
  <c r="K54" i="21"/>
  <c r="H54" i="21"/>
  <c r="I54" i="21"/>
  <c r="H55" i="21"/>
  <c r="I55" i="21"/>
  <c r="H56" i="21"/>
  <c r="I56" i="21"/>
  <c r="H58" i="21"/>
  <c r="I58" i="21"/>
  <c r="H59" i="21"/>
  <c r="I59" i="21"/>
  <c r="H60" i="21"/>
  <c r="I60" i="21"/>
  <c r="H62" i="21"/>
  <c r="I62" i="21"/>
  <c r="G55" i="21"/>
  <c r="G56" i="21"/>
  <c r="G58" i="21"/>
  <c r="G59" i="21"/>
  <c r="G60" i="21"/>
  <c r="G62" i="21"/>
  <c r="G54" i="21"/>
  <c r="P78" i="21"/>
  <c r="Q78" i="21"/>
  <c r="P79" i="21"/>
  <c r="Q79" i="21"/>
  <c r="P80" i="21"/>
  <c r="Q80" i="21"/>
  <c r="P82" i="21"/>
  <c r="Q82" i="21"/>
  <c r="P83" i="21"/>
  <c r="Q83" i="21"/>
  <c r="P84" i="21"/>
  <c r="Q84" i="21"/>
  <c r="P86" i="21"/>
  <c r="Q86" i="21"/>
  <c r="O79" i="21"/>
  <c r="O80" i="21"/>
  <c r="O82" i="21"/>
  <c r="O83" i="21"/>
  <c r="O84" i="21"/>
  <c r="O86" i="21"/>
  <c r="O78" i="21"/>
  <c r="L78" i="21"/>
  <c r="M78" i="21"/>
  <c r="L79" i="21"/>
  <c r="M79" i="21"/>
  <c r="L80" i="21"/>
  <c r="M80" i="21"/>
  <c r="L82" i="21"/>
  <c r="M82" i="21"/>
  <c r="L83" i="21"/>
  <c r="M83" i="21"/>
  <c r="L84" i="21"/>
  <c r="M84" i="21"/>
  <c r="L86" i="21"/>
  <c r="M86" i="21"/>
  <c r="K79" i="21"/>
  <c r="K80" i="21"/>
  <c r="K82" i="21"/>
  <c r="K83" i="21"/>
  <c r="K84" i="21"/>
  <c r="K86" i="21"/>
  <c r="K78" i="21"/>
  <c r="H78" i="21"/>
  <c r="I78" i="21"/>
  <c r="H79" i="21"/>
  <c r="I79" i="21"/>
  <c r="H80" i="21"/>
  <c r="I80" i="21"/>
  <c r="H82" i="21"/>
  <c r="I82" i="21"/>
  <c r="H83" i="21"/>
  <c r="I83" i="21"/>
  <c r="H84" i="21"/>
  <c r="I84" i="21"/>
  <c r="H86" i="21"/>
  <c r="I86" i="21"/>
  <c r="G79" i="21"/>
  <c r="G80" i="21"/>
  <c r="G82" i="21"/>
  <c r="G83" i="21"/>
  <c r="G84" i="21"/>
  <c r="G86" i="21"/>
  <c r="G78" i="21"/>
  <c r="V35" i="3" l="1"/>
  <c r="U35" i="3"/>
</calcChain>
</file>

<file path=xl/sharedStrings.xml><?xml version="1.0" encoding="utf-8"?>
<sst xmlns="http://schemas.openxmlformats.org/spreadsheetml/2006/main" count="579" uniqueCount="204">
  <si>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</si>
  <si>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</si>
  <si>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</si>
  <si>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</si>
  <si>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</si>
  <si>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</si>
  <si>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</si>
  <si>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</si>
  <si>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</si>
  <si>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</si>
  <si>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</si>
  <si>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</si>
  <si>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</si>
  <si>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</si>
  <si>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</si>
  <si>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</si>
  <si>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</si>
  <si>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</si>
  <si>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</si>
  <si>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</si>
  <si>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</si>
  <si>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</si>
  <si>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</si>
  <si>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</si>
  <si>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</si>
  <si>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</si>
  <si>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</si>
  <si>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</si>
  <si>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</si>
  <si>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</si>
  <si>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</si>
  <si>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</si>
  <si>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</si>
  <si>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</si>
  <si>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</si>
  <si>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</si>
  <si>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</si>
  <si>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</si>
  <si>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</si>
  <si>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</si>
  <si>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</si>
  <si>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</si>
  <si>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</si>
  <si>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</si>
  <si>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</si>
  <si>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</si>
  <si>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</si>
  <si>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</si>
  <si>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</si>
  <si>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</si>
  <si>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</si>
  <si>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Kredyty, pożyczki i zobowiązania z tytułu leasingu finansowego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</si>
  <si>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</si>
  <si>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</si>
  <si>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</si>
  <si>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</si>
  <si>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</si>
  <si>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</si>
  <si>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</si>
  <si>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</si>
  <si>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</si>
  <si>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</si>
  <si>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</si>
  <si>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</si>
  <si>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</si>
  <si>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</si>
  <si>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</si>
  <si>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</si>
  <si>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</si>
  <si>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</si>
  <si>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</si>
  <si>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</si>
  <si>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</si>
  <si>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</si>
  <si>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</si>
  <si>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</si>
  <si>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</si>
  <si>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</si>
  <si>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</si>
  <si>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</si>
  <si>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</si>
  <si>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</si>
  <si>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</si>
  <si>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</si>
  <si>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</si>
  <si>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</si>
  <si>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</si>
  <si>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</si>
  <si>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</si>
  <si>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</si>
  <si>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</si>
  <si>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</si>
  <si>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</si>
  <si>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</si>
  <si>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</si>
  <si>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</si>
  <si>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</si>
  <si>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</si>
  <si>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</si>
  <si>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</si>
  <si>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</si>
  <si>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</si>
  <si>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</si>
  <si>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Spłata zobowiązań z tytułu leasingu finansowego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</si>
  <si>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</si>
  <si>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</si>
  <si>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</si>
  <si>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</si>
  <si>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</si>
  <si>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</si>
  <si>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</si>
  <si>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</si>
  <si>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</si>
  <si>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</si>
  <si>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</si>
  <si>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</si>
  <si>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</si>
  <si>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</si>
  <si>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</si>
  <si>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</si>
  <si>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IVQ14</t>
  </si>
  <si>
    <t>IVQ 14</t>
  </si>
  <si>
    <t>IIQ</t>
  </si>
  <si>
    <t>Inne zyski zatrzymane</t>
  </si>
  <si>
    <t>Wynik bieżący i niepodzielony z lat ubiegłych</t>
  </si>
  <si>
    <t>Aktywa finansowe dostępne do sprzedaży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</si>
  <si>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</si>
  <si>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</si>
  <si>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</si>
  <si>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</si>
  <si>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</si>
  <si>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Przeszacowanie nieruchomości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</si>
  <si>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</si>
  <si>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</si>
  <si>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</si>
  <si>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</si>
  <si>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</si>
  <si>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</si>
  <si>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</si>
  <si>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</si>
  <si>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</si>
  <si>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Wpływy z tytułu spłaty odsetek od udzielonych pożyczek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</si>
  <si>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</si>
  <si>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</si>
  <si>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</si>
  <si>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</si>
  <si>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</si>
  <si>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</si>
  <si>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</si>
  <si>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</si>
  <si>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</si>
  <si>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</si>
  <si>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</si>
  <si>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</si>
  <si>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</si>
  <si>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</si>
  <si>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</si>
  <si>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</si>
  <si>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</si>
  <si>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</si>
  <si>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</si>
  <si>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</si>
  <si>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</si>
  <si>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IQ</t>
  </si>
  <si>
    <t>IIIQ</t>
  </si>
  <si>
    <t>IVQ</t>
  </si>
  <si>
    <t>EBIT</t>
  </si>
  <si>
    <t>ZYSK NETTO</t>
  </si>
  <si>
    <t>POZYCJE WYNIKOWE [MLN PLN]</t>
  </si>
  <si>
    <t>SPRZEDAŻ W POSZCZEGÓLNYCH KWARTAŁACH [MLN PLN]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</si>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</sst>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_-* #,##0.00\ _z_ł_-;\-* #,##0.00\ _z_ł_-;_-* \-??\ _z_ł_-;_-@_-"/>
  </numFmts>
  <fonts count="53">
    <font>
      <sz val="11"/>
      <color theme="1"/>
      <name val="Calibri"/>
      <family val="2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 tint="0.49998474074526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4"/>
      <name val="Calibri"/>
      <family val="2"/>
      <charset val="238"/>
      <scheme val="minor"/>
    </font>
    <font>
      <b/>
      <sz val="24"/>
      <color theme="1" tint="4.9989318521683403E-2"/>
      <name val="Calibri"/>
      <family val="2"/>
      <scheme val="minor"/>
    </font>
    <font>
      <b/>
      <sz val="24"/>
      <color theme="1" tint="4.9989318521683403E-2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1" tint="0.49998474074526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0" tint="-0.24994659260841701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4.9989318521683403E-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24994659260841701"/>
      </left>
      <right style="thin">
        <color theme="1" tint="0.499984740745262"/>
      </right>
      <top/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499984740745262"/>
      </right>
      <top/>
      <bottom/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499984740745262"/>
      </right>
      <top/>
      <bottom/>
      <diagonal/>
    </border>
    <border>
      <left style="thin">
        <color theme="1" tint="0.24994659260841701"/>
      </left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0" tint="-0.24994659260841701"/>
      </top>
      <bottom/>
      <diagonal/>
    </border>
    <border>
      <left style="thin">
        <color theme="1" tint="0.24994659260841701"/>
      </left>
      <right/>
      <top/>
      <bottom style="thin">
        <color theme="1" tint="4.9989318521683403E-2"/>
      </bottom>
      <diagonal/>
    </border>
    <border>
      <left style="thin">
        <color theme="1" tint="0.2499465926084170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0" fontId="46" fillId="0" borderId="0"/>
    <xf numFmtId="166" fontId="47" fillId="0" borderId="0" applyFill="0" applyBorder="0" applyAlignment="0" applyProtection="0"/>
    <xf numFmtId="0" fontId="48" fillId="0" borderId="0"/>
    <xf numFmtId="0" fontId="46" fillId="0" borderId="0"/>
    <xf numFmtId="0" fontId="47" fillId="0" borderId="0"/>
    <xf numFmtId="9" fontId="47" fillId="0" borderId="0" applyFill="0" applyBorder="0" applyAlignment="0" applyProtection="0"/>
    <xf numFmtId="0" fontId="47" fillId="0" borderId="0"/>
    <xf numFmtId="9" fontId="46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1" fillId="0" borderId="0" xfId="0" applyFont="1" applyAlignment="1">
      <alignment horizontal="left" wrapText="1"/>
    </xf>
    <xf numFmtId="0" fontId="2" fillId="0" borderId="0" xfId="0" applyFont="1"/>
    <xf numFmtId="0" fontId="7" fillId="0" borderId="0" xfId="0" applyFont="1"/>
    <xf numFmtId="0" fontId="7" fillId="0" borderId="0" xfId="0" applyFont="1" applyBorder="1"/>
    <xf numFmtId="0" fontId="0" fillId="0" borderId="0" xfId="0" applyFont="1" applyBorder="1"/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0" xfId="0" applyFont="1"/>
    <xf numFmtId="0" fontId="15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/>
    <xf numFmtId="0" fontId="22" fillId="3" borderId="1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4" fontId="3" fillId="3" borderId="7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" fontId="12" fillId="3" borderId="7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4" fontId="21" fillId="0" borderId="7" xfId="0" applyNumberFormat="1" applyFont="1" applyBorder="1" applyAlignment="1">
      <alignment horizontal="right" vertical="center"/>
    </xf>
    <xf numFmtId="4" fontId="21" fillId="2" borderId="7" xfId="0" applyNumberFormat="1" applyFont="1" applyFill="1" applyBorder="1" applyAlignment="1">
      <alignment horizontal="right" vertical="center"/>
    </xf>
    <xf numFmtId="4" fontId="21" fillId="2" borderId="12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4" fontId="12" fillId="2" borderId="16" xfId="0" applyNumberFormat="1" applyFont="1" applyFill="1" applyBorder="1" applyAlignment="1">
      <alignment vertical="center"/>
    </xf>
    <xf numFmtId="4" fontId="12" fillId="3" borderId="16" xfId="0" applyNumberFormat="1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4" fontId="21" fillId="3" borderId="7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vertical="center" wrapText="1"/>
    </xf>
    <xf numFmtId="0" fontId="3" fillId="3" borderId="0" xfId="0" applyFont="1" applyFill="1"/>
    <xf numFmtId="4" fontId="3" fillId="3" borderId="6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23" fillId="3" borderId="7" xfId="0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" fontId="25" fillId="3" borderId="5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4" fontId="25" fillId="2" borderId="4" xfId="0" applyNumberFormat="1" applyFont="1" applyFill="1" applyBorder="1" applyAlignment="1">
      <alignment vertical="center"/>
    </xf>
    <xf numFmtId="4" fontId="25" fillId="3" borderId="7" xfId="0" applyNumberFormat="1" applyFont="1" applyFill="1" applyBorder="1" applyAlignment="1">
      <alignment vertical="center"/>
    </xf>
    <xf numFmtId="4" fontId="25" fillId="2" borderId="7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6" fillId="3" borderId="7" xfId="0" applyNumberFormat="1" applyFont="1" applyFill="1" applyBorder="1" applyAlignment="1">
      <alignment vertical="center"/>
    </xf>
    <xf numFmtId="4" fontId="26" fillId="2" borderId="7" xfId="0" applyNumberFormat="1" applyFont="1" applyFill="1" applyBorder="1" applyAlignment="1">
      <alignment vertical="center"/>
    </xf>
    <xf numFmtId="4" fontId="26" fillId="2" borderId="6" xfId="0" applyNumberFormat="1" applyFont="1" applyFill="1" applyBorder="1" applyAlignment="1">
      <alignment vertical="center"/>
    </xf>
    <xf numFmtId="0" fontId="7" fillId="3" borderId="0" xfId="0" applyFont="1" applyFill="1"/>
    <xf numFmtId="0" fontId="4" fillId="0" borderId="0" xfId="0" applyFont="1" applyBorder="1" applyAlignment="1"/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28" fillId="4" borderId="0" xfId="0" applyFont="1" applyFill="1"/>
    <xf numFmtId="0" fontId="4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21" fillId="0" borderId="0" xfId="0" applyFont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90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3" borderId="0" xfId="0" applyFont="1" applyFill="1" applyBorder="1"/>
    <xf numFmtId="0" fontId="21" fillId="3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26" fillId="2" borderId="2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2" fontId="3" fillId="3" borderId="7" xfId="0" applyNumberFormat="1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4" borderId="0" xfId="0" applyFont="1" applyFill="1" applyBorder="1" applyAlignment="1"/>
    <xf numFmtId="0" fontId="34" fillId="4" borderId="0" xfId="0" applyFont="1" applyFill="1" applyBorder="1" applyAlignment="1">
      <alignment horizontal="right"/>
    </xf>
    <xf numFmtId="0" fontId="35" fillId="0" borderId="0" xfId="0" applyFont="1"/>
    <xf numFmtId="4" fontId="35" fillId="0" borderId="0" xfId="0" applyNumberFormat="1" applyFont="1"/>
    <xf numFmtId="4" fontId="27" fillId="0" borderId="0" xfId="0" applyNumberFormat="1" applyFont="1" applyBorder="1"/>
    <xf numFmtId="0" fontId="27" fillId="0" borderId="0" xfId="0" applyFont="1" applyBorder="1"/>
    <xf numFmtId="4" fontId="36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27" fillId="0" borderId="0" xfId="0" applyFont="1"/>
    <xf numFmtId="0" fontId="36" fillId="0" borderId="0" xfId="0" applyFont="1"/>
    <xf numFmtId="4" fontId="4" fillId="0" borderId="7" xfId="0" applyNumberFormat="1" applyFont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0" fontId="0" fillId="2" borderId="0" xfId="0" applyFill="1"/>
    <xf numFmtId="165" fontId="0" fillId="2" borderId="0" xfId="0" applyNumberFormat="1" applyFill="1"/>
    <xf numFmtId="4" fontId="40" fillId="3" borderId="7" xfId="0" applyNumberFormat="1" applyFont="1" applyFill="1" applyBorder="1" applyAlignment="1">
      <alignment vertical="center"/>
    </xf>
    <xf numFmtId="0" fontId="40" fillId="3" borderId="7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41" fillId="3" borderId="7" xfId="0" applyNumberFormat="1" applyFont="1" applyFill="1" applyBorder="1" applyAlignment="1">
      <alignment vertical="center"/>
    </xf>
    <xf numFmtId="4" fontId="42" fillId="3" borderId="7" xfId="0" applyNumberFormat="1" applyFont="1" applyFill="1" applyBorder="1" applyAlignment="1">
      <alignment vertical="center"/>
    </xf>
    <xf numFmtId="4" fontId="42" fillId="3" borderId="8" xfId="0" applyNumberFormat="1" applyFont="1" applyFill="1" applyBorder="1" applyAlignment="1">
      <alignment vertical="center"/>
    </xf>
    <xf numFmtId="4" fontId="43" fillId="0" borderId="7" xfId="0" applyNumberFormat="1" applyFont="1" applyBorder="1" applyAlignment="1">
      <alignment horizontal="right" vertical="center"/>
    </xf>
    <xf numFmtId="4" fontId="43" fillId="0" borderId="16" xfId="0" applyNumberFormat="1" applyFont="1" applyBorder="1" applyAlignment="1">
      <alignment horizontal="right" vertical="center"/>
    </xf>
    <xf numFmtId="4" fontId="23" fillId="0" borderId="7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0" fontId="13" fillId="4" borderId="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0" fontId="3" fillId="3" borderId="7" xfId="0" applyNumberFormat="1" applyFont="1" applyFill="1" applyBorder="1" applyAlignment="1">
      <alignment horizontal="right" vertical="center"/>
    </xf>
    <xf numFmtId="10" fontId="3" fillId="2" borderId="7" xfId="0" applyNumberFormat="1" applyFont="1" applyFill="1" applyBorder="1" applyAlignment="1">
      <alignment horizontal="right" vertical="center"/>
    </xf>
    <xf numFmtId="10" fontId="3" fillId="2" borderId="12" xfId="0" applyNumberFormat="1" applyFont="1" applyFill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25" fillId="0" borderId="0" xfId="0" applyNumberFormat="1" applyFont="1"/>
    <xf numFmtId="4" fontId="27" fillId="3" borderId="0" xfId="0" applyNumberFormat="1" applyFont="1" applyFill="1"/>
    <xf numFmtId="0" fontId="11" fillId="0" borderId="0" xfId="0" applyFont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3" borderId="12" xfId="0" applyNumberFormat="1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4" fontId="23" fillId="3" borderId="12" xfId="0" applyNumberFormat="1" applyFont="1" applyFill="1" applyBorder="1" applyAlignment="1">
      <alignment vertical="center"/>
    </xf>
    <xf numFmtId="4" fontId="23" fillId="3" borderId="6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right" vertical="center"/>
    </xf>
    <xf numFmtId="4" fontId="42" fillId="0" borderId="7" xfId="0" applyNumberFormat="1" applyFont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4" fontId="43" fillId="3" borderId="7" xfId="0" applyNumberFormat="1" applyFont="1" applyFill="1" applyBorder="1" applyAlignment="1">
      <alignment horizontal="right" vertical="center"/>
    </xf>
    <xf numFmtId="4" fontId="41" fillId="3" borderId="18" xfId="0" applyNumberFormat="1" applyFont="1" applyFill="1" applyBorder="1" applyAlignment="1">
      <alignment horizontal="right" vertical="center"/>
    </xf>
    <xf numFmtId="4" fontId="41" fillId="3" borderId="7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12" fillId="2" borderId="30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41" fillId="2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/>
    </xf>
    <xf numFmtId="0" fontId="50" fillId="4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6" xfId="0" applyNumberFormat="1" applyFont="1" applyFill="1" applyBorder="1" applyAlignment="1">
      <alignment vertical="center"/>
    </xf>
    <xf numFmtId="4" fontId="51" fillId="3" borderId="7" xfId="0" applyNumberFormat="1" applyFont="1" applyFill="1" applyBorder="1" applyAlignment="1">
      <alignment vertical="center"/>
    </xf>
    <xf numFmtId="4" fontId="17" fillId="2" borderId="7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0" fontId="52" fillId="0" borderId="0" xfId="0" applyFont="1"/>
    <xf numFmtId="0" fontId="15" fillId="0" borderId="7" xfId="0" applyFont="1" applyBorder="1"/>
    <xf numFmtId="0" fontId="4" fillId="3" borderId="20" xfId="0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 wrapText="1"/>
    </xf>
    <xf numFmtId="4" fontId="41" fillId="0" borderId="7" xfId="0" applyNumberFormat="1" applyFont="1" applyBorder="1" applyAlignment="1">
      <alignment vertical="center"/>
    </xf>
    <xf numFmtId="4" fontId="4" fillId="0" borderId="7" xfId="0" applyNumberFormat="1" applyFont="1" applyBorder="1"/>
    <xf numFmtId="4" fontId="17" fillId="2" borderId="12" xfId="0" applyNumberFormat="1" applyFont="1" applyFill="1" applyBorder="1" applyAlignment="1">
      <alignment horizontal="right" vertical="center"/>
    </xf>
    <xf numFmtId="4" fontId="51" fillId="0" borderId="7" xfId="0" applyNumberFormat="1" applyFont="1" applyBorder="1" applyAlignment="1">
      <alignment horizontal="right" vertical="center"/>
    </xf>
    <xf numFmtId="4" fontId="17" fillId="2" borderId="7" xfId="0" applyNumberFormat="1" applyFont="1" applyFill="1" applyBorder="1" applyAlignment="1">
      <alignment horizontal="right" vertical="center"/>
    </xf>
    <xf numFmtId="4" fontId="17" fillId="0" borderId="7" xfId="0" applyNumberFormat="1" applyFont="1" applyBorder="1" applyAlignment="1">
      <alignment horizontal="right" vertical="center"/>
    </xf>
    <xf numFmtId="4" fontId="17" fillId="3" borderId="6" xfId="0" applyNumberFormat="1" applyFont="1" applyFill="1" applyBorder="1" applyAlignment="1">
      <alignment horizontal="right" vertical="center"/>
    </xf>
    <xf numFmtId="4" fontId="17" fillId="3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" borderId="0" xfId="0" applyFont="1" applyFill="1" applyBorder="1"/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vertical="center"/>
    </xf>
    <xf numFmtId="4" fontId="42" fillId="2" borderId="6" xfId="0" applyNumberFormat="1" applyFont="1" applyFill="1" applyBorder="1" applyAlignment="1">
      <alignment vertical="center"/>
    </xf>
    <xf numFmtId="4" fontId="12" fillId="3" borderId="7" xfId="0" applyNumberFormat="1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vertical="center"/>
    </xf>
    <xf numFmtId="0" fontId="12" fillId="3" borderId="0" xfId="0" applyFont="1" applyFill="1"/>
    <xf numFmtId="0" fontId="4" fillId="3" borderId="25" xfId="0" applyFont="1" applyFill="1" applyBorder="1" applyAlignment="1">
      <alignment horizontal="center" vertical="center"/>
    </xf>
    <xf numFmtId="3" fontId="12" fillId="0" borderId="35" xfId="0" applyNumberFormat="1" applyFont="1" applyBorder="1" applyAlignment="1">
      <alignment vertical="center"/>
    </xf>
    <xf numFmtId="3" fontId="12" fillId="2" borderId="30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0" fontId="12" fillId="0" borderId="7" xfId="0" applyNumberFormat="1" applyFont="1" applyBorder="1" applyAlignment="1">
      <alignment vertical="center"/>
    </xf>
    <xf numFmtId="10" fontId="12" fillId="2" borderId="6" xfId="0" applyNumberFormat="1" applyFont="1" applyFill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6" xfId="0" applyNumberFormat="1" applyFont="1" applyFill="1" applyBorder="1" applyAlignment="1">
      <alignment vertical="center"/>
    </xf>
    <xf numFmtId="4" fontId="38" fillId="2" borderId="4" xfId="0" applyNumberFormat="1" applyFont="1" applyFill="1" applyBorder="1" applyAlignment="1">
      <alignment vertical="center"/>
    </xf>
    <xf numFmtId="4" fontId="38" fillId="2" borderId="6" xfId="0" applyNumberFormat="1" applyFont="1" applyFill="1" applyBorder="1" applyAlignment="1">
      <alignment vertical="center"/>
    </xf>
    <xf numFmtId="0" fontId="39" fillId="0" borderId="0" xfId="0" applyFont="1"/>
    <xf numFmtId="0" fontId="39" fillId="0" borderId="34" xfId="0" applyFont="1" applyBorder="1" applyAlignment="1">
      <alignment horizontal="center" vertical="center"/>
    </xf>
    <xf numFmtId="0" fontId="38" fillId="0" borderId="0" xfId="0" applyFont="1" applyBorder="1"/>
    <xf numFmtId="0" fontId="39" fillId="0" borderId="0" xfId="0" applyFont="1" applyBorder="1"/>
    <xf numFmtId="4" fontId="38" fillId="0" borderId="35" xfId="0" applyNumberFormat="1" applyFont="1" applyBorder="1" applyAlignment="1">
      <alignment vertical="center"/>
    </xf>
    <xf numFmtId="4" fontId="38" fillId="0" borderId="7" xfId="0" applyNumberFormat="1" applyFont="1" applyBorder="1" applyAlignment="1">
      <alignment vertical="center"/>
    </xf>
    <xf numFmtId="4" fontId="39" fillId="0" borderId="7" xfId="0" applyNumberFormat="1" applyFont="1" applyBorder="1" applyAlignment="1">
      <alignment vertical="center"/>
    </xf>
    <xf numFmtId="0" fontId="39" fillId="2" borderId="3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" fontId="38" fillId="0" borderId="5" xfId="0" applyNumberFormat="1" applyFont="1" applyBorder="1" applyAlignment="1">
      <alignment vertical="center"/>
    </xf>
    <xf numFmtId="0" fontId="17" fillId="3" borderId="34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vertical="center"/>
    </xf>
    <xf numFmtId="164" fontId="12" fillId="0" borderId="35" xfId="11" applyNumberFormat="1" applyFont="1" applyBorder="1" applyAlignment="1">
      <alignment vertical="center"/>
    </xf>
    <xf numFmtId="164" fontId="12" fillId="0" borderId="7" xfId="11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4" fontId="39" fillId="2" borderId="7" xfId="0" applyNumberFormat="1" applyFont="1" applyFill="1" applyBorder="1" applyAlignment="1">
      <alignment vertical="center"/>
    </xf>
    <xf numFmtId="4" fontId="25" fillId="2" borderId="36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12" fillId="0" borderId="0" xfId="0" applyNumberFormat="1" applyFont="1"/>
    <xf numFmtId="0" fontId="4" fillId="2" borderId="37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right" vertical="center"/>
    </xf>
    <xf numFmtId="4" fontId="21" fillId="2" borderId="38" xfId="0" applyNumberFormat="1" applyFont="1" applyFill="1" applyBorder="1" applyAlignment="1">
      <alignment horizontal="right" vertical="center"/>
    </xf>
    <xf numFmtId="4" fontId="17" fillId="2" borderId="38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0" fontId="4" fillId="0" borderId="7" xfId="0" applyFont="1" applyBorder="1"/>
    <xf numFmtId="4" fontId="12" fillId="0" borderId="16" xfId="0" applyNumberFormat="1" applyFont="1" applyBorder="1" applyAlignment="1">
      <alignment vertical="center"/>
    </xf>
    <xf numFmtId="4" fontId="3" fillId="0" borderId="0" xfId="0" applyNumberFormat="1" applyFont="1"/>
    <xf numFmtId="0" fontId="21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4" fontId="21" fillId="2" borderId="38" xfId="0" applyNumberFormat="1" applyFont="1" applyFill="1" applyBorder="1" applyAlignment="1">
      <alignment vertical="center"/>
    </xf>
    <xf numFmtId="4" fontId="12" fillId="2" borderId="38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50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8" fillId="0" borderId="0" xfId="0" applyNumberFormat="1" applyFont="1" applyAlignment="1"/>
    <xf numFmtId="4" fontId="12" fillId="0" borderId="0" xfId="0" applyNumberFormat="1" applyFont="1" applyAlignment="1"/>
    <xf numFmtId="0" fontId="38" fillId="0" borderId="0" xfId="0" applyFont="1"/>
    <xf numFmtId="0" fontId="39" fillId="0" borderId="0" xfId="0" applyFont="1" applyBorder="1" applyAlignment="1">
      <alignment horizontal="center" vertical="center"/>
    </xf>
    <xf numFmtId="4" fontId="38" fillId="0" borderId="39" xfId="0" applyNumberFormat="1" applyFont="1" applyBorder="1" applyAlignment="1">
      <alignment vertical="center"/>
    </xf>
    <xf numFmtId="4" fontId="39" fillId="0" borderId="39" xfId="0" applyNumberFormat="1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0" fontId="41" fillId="0" borderId="0" xfId="0" applyFont="1"/>
    <xf numFmtId="10" fontId="12" fillId="0" borderId="42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2" fillId="0" borderId="43" xfId="0" applyFont="1" applyBorder="1"/>
    <xf numFmtId="0" fontId="4" fillId="2" borderId="43" xfId="0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right" vertical="center"/>
    </xf>
    <xf numFmtId="4" fontId="3" fillId="2" borderId="45" xfId="0" applyNumberFormat="1" applyFont="1" applyFill="1" applyBorder="1" applyAlignment="1">
      <alignment horizontal="right" vertical="center"/>
    </xf>
    <xf numFmtId="4" fontId="21" fillId="2" borderId="45" xfId="0" applyNumberFormat="1" applyFont="1" applyFill="1" applyBorder="1" applyAlignment="1">
      <alignment horizontal="right" vertical="center"/>
    </xf>
    <xf numFmtId="4" fontId="17" fillId="2" borderId="45" xfId="0" applyNumberFormat="1" applyFont="1" applyFill="1" applyBorder="1" applyAlignment="1">
      <alignment horizontal="right" vertical="center"/>
    </xf>
    <xf numFmtId="4" fontId="4" fillId="2" borderId="4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textRotation="90"/>
    </xf>
    <xf numFmtId="0" fontId="19" fillId="0" borderId="11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4" fontId="3" fillId="0" borderId="0" xfId="0" applyNumberFormat="1" applyFont="1" applyBorder="1"/>
    <xf numFmtId="0" fontId="3" fillId="0" borderId="47" xfId="0" applyFont="1" applyBorder="1"/>
    <xf numFmtId="0" fontId="21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4" fontId="21" fillId="2" borderId="49" xfId="0" applyNumberFormat="1" applyFont="1" applyFill="1" applyBorder="1" applyAlignment="1">
      <alignment vertical="center"/>
    </xf>
    <xf numFmtId="4" fontId="12" fillId="2" borderId="49" xfId="0" applyNumberFormat="1" applyFont="1" applyFill="1" applyBorder="1" applyAlignment="1">
      <alignment vertical="center"/>
    </xf>
    <xf numFmtId="4" fontId="3" fillId="2" borderId="49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4" fontId="42" fillId="0" borderId="6" xfId="0" applyNumberFormat="1" applyFont="1" applyFill="1" applyBorder="1" applyAlignment="1">
      <alignment vertical="center"/>
    </xf>
    <xf numFmtId="4" fontId="41" fillId="0" borderId="6" xfId="0" applyNumberFormat="1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10" fontId="14" fillId="0" borderId="0" xfId="11" applyNumberFormat="1" applyFont="1"/>
    <xf numFmtId="10" fontId="12" fillId="0" borderId="0" xfId="11" applyNumberFormat="1" applyFont="1"/>
    <xf numFmtId="4" fontId="3" fillId="2" borderId="21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0" borderId="0" xfId="0" applyFill="1"/>
    <xf numFmtId="4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2" borderId="5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43" fillId="0" borderId="18" xfId="0" applyNumberFormat="1" applyFont="1" applyFill="1" applyBorder="1" applyAlignment="1">
      <alignment horizontal="right" vertical="center"/>
    </xf>
    <xf numFmtId="164" fontId="43" fillId="0" borderId="18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43" fillId="0" borderId="7" xfId="0" applyNumberFormat="1" applyFont="1" applyFill="1" applyBorder="1" applyAlignment="1">
      <alignment horizontal="right" vertical="center"/>
    </xf>
    <xf numFmtId="164" fontId="43" fillId="0" borderId="7" xfId="0" applyNumberFormat="1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42" fillId="2" borderId="54" xfId="0" applyFont="1" applyFill="1" applyBorder="1" applyAlignment="1">
      <alignment horizontal="center" vertical="center"/>
    </xf>
    <xf numFmtId="0" fontId="42" fillId="2" borderId="55" xfId="0" applyFont="1" applyFill="1" applyBorder="1" applyAlignment="1">
      <alignment vertical="center"/>
    </xf>
    <xf numFmtId="4" fontId="42" fillId="2" borderId="56" xfId="0" applyNumberFormat="1" applyFont="1" applyFill="1" applyBorder="1" applyAlignment="1">
      <alignment vertical="center"/>
    </xf>
    <xf numFmtId="4" fontId="41" fillId="2" borderId="56" xfId="0" applyNumberFormat="1" applyFont="1" applyFill="1" applyBorder="1" applyAlignment="1">
      <alignment vertical="center"/>
    </xf>
    <xf numFmtId="0" fontId="26" fillId="2" borderId="57" xfId="0" applyFont="1" applyFill="1" applyBorder="1" applyAlignment="1">
      <alignment horizontal="center" vertical="center"/>
    </xf>
    <xf numFmtId="4" fontId="25" fillId="2" borderId="58" xfId="0" applyNumberFormat="1" applyFont="1" applyFill="1" applyBorder="1" applyAlignment="1">
      <alignment vertical="center"/>
    </xf>
    <xf numFmtId="4" fontId="25" fillId="2" borderId="56" xfId="0" applyNumberFormat="1" applyFont="1" applyFill="1" applyBorder="1" applyAlignment="1">
      <alignment vertical="center"/>
    </xf>
    <xf numFmtId="4" fontId="26" fillId="2" borderId="56" xfId="0" applyNumberFormat="1" applyFont="1" applyFill="1" applyBorder="1" applyAlignment="1">
      <alignment vertical="center"/>
    </xf>
    <xf numFmtId="0" fontId="39" fillId="2" borderId="57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0" fontId="19" fillId="2" borderId="59" xfId="0" applyFont="1" applyFill="1" applyBorder="1" applyAlignment="1">
      <alignment horizontal="center" vertical="center"/>
    </xf>
    <xf numFmtId="4" fontId="3" fillId="2" borderId="60" xfId="0" applyNumberFormat="1" applyFont="1" applyFill="1" applyBorder="1" applyAlignment="1">
      <alignment horizontal="right" vertical="center"/>
    </xf>
    <xf numFmtId="4" fontId="3" fillId="2" borderId="61" xfId="0" applyNumberFormat="1" applyFont="1" applyFill="1" applyBorder="1" applyAlignment="1">
      <alignment horizontal="right" vertical="center"/>
    </xf>
    <xf numFmtId="4" fontId="21" fillId="2" borderId="61" xfId="0" applyNumberFormat="1" applyFont="1" applyFill="1" applyBorder="1" applyAlignment="1">
      <alignment horizontal="right" vertical="center"/>
    </xf>
    <xf numFmtId="4" fontId="17" fillId="2" borderId="61" xfId="0" applyNumberFormat="1" applyFont="1" applyFill="1" applyBorder="1" applyAlignment="1">
      <alignment horizontal="right" vertical="center"/>
    </xf>
    <xf numFmtId="4" fontId="4" fillId="2" borderId="61" xfId="0" applyNumberFormat="1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4" fontId="4" fillId="2" borderId="62" xfId="0" applyNumberFormat="1" applyFont="1" applyFill="1" applyBorder="1" applyAlignment="1">
      <alignment horizontal="center" vertical="center"/>
    </xf>
    <xf numFmtId="4" fontId="12" fillId="2" borderId="53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4" fontId="4" fillId="2" borderId="56" xfId="0" applyNumberFormat="1" applyFont="1" applyFill="1" applyBorder="1" applyAlignment="1">
      <alignment vertical="center"/>
    </xf>
    <xf numFmtId="4" fontId="17" fillId="2" borderId="56" xfId="0" applyNumberFormat="1" applyFont="1" applyFill="1" applyBorder="1" applyAlignment="1">
      <alignment vertical="center"/>
    </xf>
    <xf numFmtId="4" fontId="4" fillId="2" borderId="63" xfId="0" applyNumberFormat="1" applyFont="1" applyFill="1" applyBorder="1" applyAlignment="1">
      <alignment vertical="center"/>
    </xf>
    <xf numFmtId="0" fontId="4" fillId="2" borderId="64" xfId="0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horizontal="right" vertical="center"/>
    </xf>
    <xf numFmtId="4" fontId="3" fillId="2" borderId="66" xfId="0" applyNumberFormat="1" applyFont="1" applyFill="1" applyBorder="1" applyAlignment="1">
      <alignment horizontal="right" vertical="center"/>
    </xf>
    <xf numFmtId="0" fontId="4" fillId="2" borderId="67" xfId="0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vertical="center"/>
    </xf>
    <xf numFmtId="4" fontId="3" fillId="2" borderId="6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12">
    <cellStyle name="Dziesiętny 2" xfId="4"/>
    <cellStyle name="Excel Built-in Normal" xfId="5"/>
    <cellStyle name="Normalny" xfId="0" builtinId="0"/>
    <cellStyle name="Normalny 2" xfId="6"/>
    <cellStyle name="Normalny 3" xfId="1"/>
    <cellStyle name="Normalny 4" xfId="9"/>
    <cellStyle name="Normalny 5" xfId="7"/>
    <cellStyle name="Normalny 6" xfId="3"/>
    <cellStyle name="Procentowy" xfId="11" builtinId="5"/>
    <cellStyle name="Procentowy 2" xfId="8"/>
    <cellStyle name="Procentowy 3" xfId="10"/>
    <cellStyle name="TableStyleLight1" xfId="2"/>
  </cellStyles>
  <dxfs count="0"/>
  <tableStyles count="0" defaultTableStyle="TableStyleMedium2" defaultPivotStyle="PivotStyleMedium9"/>
  <colors>
    <mruColors>
      <color rgb="FFBA203C"/>
      <color rgb="FFFEF8F9"/>
      <color rgb="FFA50021"/>
      <color rgb="FFFBE9EC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2400" b="1">
                <a:solidFill>
                  <a:schemeClr val="tx1">
                    <a:lumMod val="50000"/>
                    <a:lumOff val="50000"/>
                  </a:schemeClr>
                </a:solidFill>
              </a:rPr>
              <a:t>SPRZEDAŻ W POSZCZEGÓLNYCH KWARTAŁACH [MLN PLN]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'WYBRANE DANE'!$X$7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12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'WYBRANE DANE'!$Y$5:$AB$5</c:f>
              <c:strCache>
                <c:ptCount val="4"/>
                <c:pt idx="0">
                  <c:v>IQ</c:v>
                </c:pt>
                <c:pt idx="1">
                  <c:v>IIQ</c:v>
                </c:pt>
                <c:pt idx="2">
                  <c:v>IIIQ</c:v>
                </c:pt>
                <c:pt idx="3">
                  <c:v>IVQ</c:v>
                </c:pt>
              </c:strCache>
            </c:strRef>
          </c:cat>
          <c:val>
            <c:numRef>
              <c:f>'WYBRANE DANE'!$Y$7:$AB$7</c:f>
              <c:numCache>
                <c:formatCode>General</c:formatCode>
                <c:ptCount val="4"/>
                <c:pt idx="0">
                  <c:v>59.2</c:v>
                </c:pt>
                <c:pt idx="1">
                  <c:v>69.3</c:v>
                </c:pt>
                <c:pt idx="2">
                  <c:v>37.9</c:v>
                </c:pt>
                <c:pt idx="3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5-4F64-9E0F-B53DBE9BF283}"/>
            </c:ext>
          </c:extLst>
        </c:ser>
        <c:ser>
          <c:idx val="2"/>
          <c:order val="1"/>
          <c:tx>
            <c:strRef>
              <c:f>'WYBRANE DANE'!$X$8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'WYBRANE DANE'!$Y$5:$AB$5</c:f>
              <c:strCache>
                <c:ptCount val="4"/>
                <c:pt idx="0">
                  <c:v>IQ</c:v>
                </c:pt>
                <c:pt idx="1">
                  <c:v>IIQ</c:v>
                </c:pt>
                <c:pt idx="2">
                  <c:v>IIIQ</c:v>
                </c:pt>
                <c:pt idx="3">
                  <c:v>IVQ</c:v>
                </c:pt>
              </c:strCache>
            </c:strRef>
          </c:cat>
          <c:val>
            <c:numRef>
              <c:f>'WYBRANE DANE'!$Y$8:$AB$8</c:f>
              <c:numCache>
                <c:formatCode>General</c:formatCode>
                <c:ptCount val="4"/>
                <c:pt idx="0">
                  <c:v>70.3</c:v>
                </c:pt>
                <c:pt idx="1">
                  <c:v>70.900000000000006</c:v>
                </c:pt>
                <c:pt idx="2">
                  <c:v>48.6</c:v>
                </c:pt>
                <c:pt idx="3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B5-4F64-9E0F-B53DBE9BF283}"/>
            </c:ext>
          </c:extLst>
        </c:ser>
        <c:ser>
          <c:idx val="3"/>
          <c:order val="2"/>
          <c:tx>
            <c:strRef>
              <c:f>'WYBRANE DANE'!$X$9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diamond"/>
            <c:size val="13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8407117990706568E-2"/>
                  <c:y val="3.5991932535907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B5-4F64-9E0F-B53DBE9BF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'WYBRANE DANE'!$Y$5:$AB$5</c:f>
              <c:strCache>
                <c:ptCount val="4"/>
                <c:pt idx="0">
                  <c:v>IQ</c:v>
                </c:pt>
                <c:pt idx="1">
                  <c:v>IIQ</c:v>
                </c:pt>
                <c:pt idx="2">
                  <c:v>IIIQ</c:v>
                </c:pt>
                <c:pt idx="3">
                  <c:v>IVQ</c:v>
                </c:pt>
              </c:strCache>
            </c:strRef>
          </c:cat>
          <c:val>
            <c:numRef>
              <c:f>'WYBRANE DANE'!$Y$9:$AB$9</c:f>
              <c:numCache>
                <c:formatCode>General</c:formatCode>
                <c:ptCount val="4"/>
                <c:pt idx="0">
                  <c:v>68.2</c:v>
                </c:pt>
                <c:pt idx="1">
                  <c:v>71</c:v>
                </c:pt>
                <c:pt idx="2">
                  <c:v>42.7</c:v>
                </c:pt>
                <c:pt idx="3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B5-4F64-9E0F-B53DBE9BF283}"/>
            </c:ext>
          </c:extLst>
        </c:ser>
        <c:ser>
          <c:idx val="4"/>
          <c:order val="3"/>
          <c:tx>
            <c:strRef>
              <c:f>'WYBRANE DANE'!$X$10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BA203C"/>
              </a:solidFill>
            </a:ln>
          </c:spPr>
          <c:marker>
            <c:symbol val="square"/>
            <c:size val="11"/>
            <c:spPr>
              <a:solidFill>
                <a:srgbClr val="FEF8F9"/>
              </a:solidFill>
              <a:ln>
                <a:solidFill>
                  <a:srgbClr val="BA203C"/>
                </a:solidFill>
              </a:ln>
            </c:spPr>
          </c:marker>
          <c:dLbls>
            <c:dLbl>
              <c:idx val="0"/>
              <c:layout>
                <c:manualLayout>
                  <c:x val="-7.3371283997469963E-2"/>
                  <c:y val="2.1522727915944087E-3"/>
                </c:manualLayout>
              </c:layout>
              <c:spPr>
                <a:noFill/>
                <a:ln>
                  <a:solidFill>
                    <a:srgbClr val="BA203C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 b="1">
                      <a:solidFill>
                        <a:srgbClr val="BA203C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75-4B97-B228-B9FFF2BF3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'WYBRANE DANE'!$Y$5:$AB$5</c:f>
              <c:strCache>
                <c:ptCount val="4"/>
                <c:pt idx="0">
                  <c:v>IQ</c:v>
                </c:pt>
                <c:pt idx="1">
                  <c:v>IIQ</c:v>
                </c:pt>
                <c:pt idx="2">
                  <c:v>IIIQ</c:v>
                </c:pt>
                <c:pt idx="3">
                  <c:v>IVQ</c:v>
                </c:pt>
              </c:strCache>
            </c:strRef>
          </c:cat>
          <c:val>
            <c:numRef>
              <c:f>'WYBRANE DANE'!$Y$10:$AB$10</c:f>
              <c:numCache>
                <c:formatCode>General</c:formatCode>
                <c:ptCount val="4"/>
                <c:pt idx="0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75-4B97-B228-B9FFF2BF3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76224"/>
        <c:axId val="240694400"/>
      </c:lineChart>
      <c:catAx>
        <c:axId val="2406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0694400"/>
        <c:crosses val="autoZero"/>
        <c:auto val="1"/>
        <c:lblAlgn val="ctr"/>
        <c:lblOffset val="100"/>
        <c:noMultiLvlLbl val="0"/>
      </c:catAx>
      <c:valAx>
        <c:axId val="240694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crossAx val="2406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POZOSTAŁE</a:t>
            </a:r>
          </a:p>
          <a:p>
            <a:pPr>
              <a:defRPr/>
            </a:pPr>
            <a:r>
              <a:rPr lang="pl-PL"/>
              <a:t>WYNIK</a:t>
            </a:r>
            <a:r>
              <a:rPr lang="pl-PL" baseline="0"/>
              <a:t> SEGMENTU ZE SPRZEDAŻY NA ZEWNĄTRZ GRUPY [MLN PLN]</a:t>
            </a:r>
            <a:endParaRPr lang="pl-PL"/>
          </a:p>
        </c:rich>
      </c:tx>
      <c:layout>
        <c:manualLayout>
          <c:xMode val="edge"/>
          <c:yMode val="edge"/>
          <c:x val="0.16839857864402996"/>
          <c:y val="4.6295276512785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1.3</c:v>
              </c:pt>
              <c:pt idx="1">
                <c:v>2</c:v>
              </c:pt>
              <c:pt idx="2">
                <c:v>-0.2</c:v>
              </c:pt>
              <c:pt idx="3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17-4DA8-9C62-13C31E7C766B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0.6</c:v>
              </c:pt>
              <c:pt idx="1">
                <c:v>1.2</c:v>
              </c:pt>
              <c:pt idx="2">
                <c:v>0.8</c:v>
              </c:pt>
              <c:pt idx="3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D17-4DA8-9C62-13C31E7C766B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  <a:alpha val="99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4715988341549346E-2"/>
                  <c:y val="-8.8834934374890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17-4DA8-9C62-13C31E7C766B}"/>
                </c:ext>
              </c:extLst>
            </c:dLbl>
            <c:dLbl>
              <c:idx val="1"/>
              <c:layout>
                <c:manualLayout>
                  <c:x val="-4.2333333333333396E-2"/>
                  <c:y val="4.5168938944872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17-4DA8-9C62-13C31E7C766B}"/>
                </c:ext>
              </c:extLst>
            </c:dLbl>
            <c:dLbl>
              <c:idx val="2"/>
              <c:layout>
                <c:manualLayout>
                  <c:x val="-3.8275315796465571E-2"/>
                  <c:y val="-3.288785671557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17-4DA8-9C62-13C31E7C7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0.7</c:v>
              </c:pt>
              <c:pt idx="1">
                <c:v>1</c:v>
              </c:pt>
              <c:pt idx="2">
                <c:v>1.3</c:v>
              </c:pt>
              <c:pt idx="3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D17-4DA8-9C62-13C31E7C766B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405555555555557"/>
                  <c:y val="4.516893894487255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17-4DA8-9C62-13C31E7C7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0.5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D17-4DA8-9C62-13C31E7C7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13504"/>
        <c:axId val="202913896"/>
      </c:lineChart>
      <c:catAx>
        <c:axId val="20291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2913896"/>
        <c:crosses val="autoZero"/>
        <c:auto val="1"/>
        <c:lblAlgn val="ctr"/>
        <c:lblOffset val="100"/>
        <c:noMultiLvlLbl val="0"/>
      </c:catAx>
      <c:valAx>
        <c:axId val="2029138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029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2400" b="1">
                <a:solidFill>
                  <a:schemeClr val="tx1">
                    <a:lumMod val="50000"/>
                    <a:lumOff val="50000"/>
                  </a:schemeClr>
                </a:solidFill>
              </a:rPr>
              <a:t>POZYCJE WYNIKOWE [MLN PLN]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'WYBRANE DANE'!$X$14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'WYBRANE DANE'!$Y$12:$AA$12</c:f>
              <c:strCache>
                <c:ptCount val="3"/>
                <c:pt idx="0">
                  <c:v>EBIT</c:v>
                </c:pt>
                <c:pt idx="1">
                  <c:v>EBITDA</c:v>
                </c:pt>
                <c:pt idx="2">
                  <c:v>ZYSK NETTO</c:v>
                </c:pt>
              </c:strCache>
            </c:strRef>
          </c:cat>
          <c:val>
            <c:numRef>
              <c:f>'WYBRANE DANE'!$Y$14:$AA$14</c:f>
              <c:numCache>
                <c:formatCode>0.0</c:formatCode>
                <c:ptCount val="3"/>
                <c:pt idx="0">
                  <c:v>8.6</c:v>
                </c:pt>
                <c:pt idx="1">
                  <c:v>16.2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C-4CAF-8F5F-DCA148AD67EB}"/>
            </c:ext>
          </c:extLst>
        </c:ser>
        <c:ser>
          <c:idx val="1"/>
          <c:order val="1"/>
          <c:tx>
            <c:strRef>
              <c:f>'WYBRANE DANE'!$X$15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'WYBRANE DANE'!$Y$12:$AA$12</c:f>
              <c:strCache>
                <c:ptCount val="3"/>
                <c:pt idx="0">
                  <c:v>EBIT</c:v>
                </c:pt>
                <c:pt idx="1">
                  <c:v>EBITDA</c:v>
                </c:pt>
                <c:pt idx="2">
                  <c:v>ZYSK NETTO</c:v>
                </c:pt>
              </c:strCache>
            </c:strRef>
          </c:cat>
          <c:val>
            <c:numRef>
              <c:f>'WYBRANE DANE'!$Y$15:$AA$15</c:f>
              <c:numCache>
                <c:formatCode>0.0</c:formatCode>
                <c:ptCount val="3"/>
                <c:pt idx="0">
                  <c:v>16.8</c:v>
                </c:pt>
                <c:pt idx="1">
                  <c:v>25.3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C-4CAF-8F5F-DCA148AD67EB}"/>
            </c:ext>
          </c:extLst>
        </c:ser>
        <c:ser>
          <c:idx val="2"/>
          <c:order val="2"/>
          <c:tx>
            <c:strRef>
              <c:f>'WYBRANE DANE'!$X$16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'WYBRANE DANE'!$Y$12:$AA$12</c:f>
              <c:strCache>
                <c:ptCount val="3"/>
                <c:pt idx="0">
                  <c:v>EBIT</c:v>
                </c:pt>
                <c:pt idx="1">
                  <c:v>EBITDA</c:v>
                </c:pt>
                <c:pt idx="2">
                  <c:v>ZYSK NETTO</c:v>
                </c:pt>
              </c:strCache>
            </c:strRef>
          </c:cat>
          <c:val>
            <c:numRef>
              <c:f>'WYBRANE DANE'!$Y$16:$AA$16</c:f>
              <c:numCache>
                <c:formatCode>General</c:formatCode>
                <c:ptCount val="3"/>
                <c:pt idx="0">
                  <c:v>6.3</c:v>
                </c:pt>
                <c:pt idx="1">
                  <c:v>15.7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C-4CAF-8F5F-DCA148AD6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573824"/>
        <c:axId val="240833664"/>
      </c:barChart>
      <c:catAx>
        <c:axId val="2405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0833664"/>
        <c:crosses val="autoZero"/>
        <c:auto val="1"/>
        <c:lblAlgn val="ctr"/>
        <c:lblOffset val="100"/>
        <c:noMultiLvlLbl val="0"/>
      </c:catAx>
      <c:valAx>
        <c:axId val="24083366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one"/>
        <c:crossAx val="24057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TKANINY</a:t>
            </a:r>
          </a:p>
          <a:p>
            <a:pPr>
              <a:defRPr/>
            </a:pPr>
            <a:r>
              <a:rPr lang="pl-PL"/>
              <a:t>SPRZEDAŻ</a:t>
            </a:r>
            <a:r>
              <a:rPr lang="pl-PL" baseline="0"/>
              <a:t> NA ZEWNĄTRZ GRUPY [MLN]</a:t>
            </a:r>
            <a:endParaRPr lang="pl-PL"/>
          </a:p>
        </c:rich>
      </c:tx>
      <c:layout>
        <c:manualLayout>
          <c:xMode val="edge"/>
          <c:yMode val="edge"/>
          <c:x val="0.28923874974759606"/>
          <c:y val="4.62952006191751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22.28</c:v>
              </c:pt>
              <c:pt idx="1">
                <c:v>26.4</c:v>
              </c:pt>
              <c:pt idx="2">
                <c:v>22.16</c:v>
              </c:pt>
              <c:pt idx="3">
                <c:v>14.22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81-4169-BF55-B2D42CE6D3E0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25.3</c:v>
              </c:pt>
              <c:pt idx="1">
                <c:v>31.75</c:v>
              </c:pt>
              <c:pt idx="2">
                <c:v>27.01</c:v>
              </c:pt>
              <c:pt idx="3">
                <c:v>17.2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81-4169-BF55-B2D42CE6D3E0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  <a:alpha val="99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1581893760574851E-2"/>
                  <c:y val="8.8667833751560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1-4169-BF55-B2D42CE6D3E0}"/>
                </c:ext>
              </c:extLst>
            </c:dLbl>
            <c:dLbl>
              <c:idx val="1"/>
              <c:layout>
                <c:manualLayout>
                  <c:x val="-5.291666666666673E-2"/>
                  <c:y val="6.512820512820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81-4169-BF55-B2D42CE6D3E0}"/>
                </c:ext>
              </c:extLst>
            </c:dLbl>
            <c:dLbl>
              <c:idx val="2"/>
              <c:layout>
                <c:manualLayout>
                  <c:x val="-6.7027777777777839E-2"/>
                  <c:y val="5.97008547008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81-4169-BF55-B2D42CE6D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26</c:v>
              </c:pt>
              <c:pt idx="1">
                <c:v>26.5</c:v>
              </c:pt>
              <c:pt idx="2">
                <c:v>23.1</c:v>
              </c:pt>
              <c:pt idx="3" formatCode="General">
                <c:v>22.5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581-4169-BF55-B2D42CE6D3E0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4666666666666668E-2"/>
                  <c:y val="-7.528156490812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81-4169-BF55-B2D42CE6D3E0}"/>
                </c:ext>
              </c:extLst>
            </c:dLbl>
            <c:spPr>
              <a:noFill/>
              <a:ln>
                <a:solidFill>
                  <a:srgbClr val="BA1F3C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BA1F3C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26.1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581-4169-BF55-B2D42CE6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8880"/>
        <c:axId val="195287632"/>
      </c:lineChart>
      <c:catAx>
        <c:axId val="189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287632"/>
        <c:crosses val="autoZero"/>
        <c:auto val="1"/>
        <c:lblAlgn val="ctr"/>
        <c:lblOffset val="100"/>
        <c:noMultiLvlLbl val="0"/>
      </c:catAx>
      <c:valAx>
        <c:axId val="19528763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97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TKANINY</a:t>
            </a:r>
          </a:p>
          <a:p>
            <a:pPr>
              <a:defRPr/>
            </a:pPr>
            <a:r>
              <a:rPr lang="pl-PL"/>
              <a:t>WYNIK SEGMENTU ZE</a:t>
            </a:r>
            <a:r>
              <a:rPr lang="pl-PL" baseline="0"/>
              <a:t> SPRZEDAŻY NA ZEWNĄTRZ GRUPY [MLN PLN]</a:t>
            </a:r>
            <a:endParaRPr lang="pl-PL"/>
          </a:p>
        </c:rich>
      </c:tx>
      <c:layout>
        <c:manualLayout>
          <c:xMode val="edge"/>
          <c:yMode val="edge"/>
          <c:x val="0.14681738802055899"/>
          <c:y val="5.91904477051737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2.8</c:v>
              </c:pt>
              <c:pt idx="1">
                <c:v>0.9</c:v>
              </c:pt>
              <c:pt idx="2">
                <c:v>2.7</c:v>
              </c:pt>
              <c:pt idx="3">
                <c:v>-1.9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7D-4A63-A32B-CBA14AD65720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0.7</c:v>
              </c:pt>
              <c:pt idx="1">
                <c:v>3.2</c:v>
              </c:pt>
              <c:pt idx="2">
                <c:v>2.2999999999999998</c:v>
              </c:pt>
              <c:pt idx="3">
                <c:v>-2.5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7D-4A63-A32B-CBA14AD65720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7"/>
                  <c:y val="-3.2550532892319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7D-4A63-A32B-CBA14AD65720}"/>
                </c:ext>
              </c:extLst>
            </c:dLbl>
            <c:dLbl>
              <c:idx val="1"/>
              <c:layout>
                <c:manualLayout>
                  <c:x val="1.7638888888888888E-2"/>
                  <c:y val="-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7D-4A63-A32B-CBA14AD65720}"/>
                </c:ext>
              </c:extLst>
            </c:dLbl>
            <c:dLbl>
              <c:idx val="2"/>
              <c:layout>
                <c:manualLayout>
                  <c:x val="-5.6126318866789843E-2"/>
                  <c:y val="4.6673938796814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7D-4A63-A32B-CBA14AD65720}"/>
                </c:ext>
              </c:extLst>
            </c:dLbl>
            <c:dLbl>
              <c:idx val="3"/>
              <c:layout>
                <c:manualLayout>
                  <c:x val="0"/>
                  <c:y val="4.3418803418803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7D-4A63-A32B-CBA14AD65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-0.2</c:v>
              </c:pt>
              <c:pt idx="1">
                <c:v>-0.7</c:v>
              </c:pt>
              <c:pt idx="2">
                <c:v>-2.2999999999999998</c:v>
              </c:pt>
              <c:pt idx="3" formatCode="General">
                <c:v>-2.9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E7D-4A63-A32B-CBA14AD65720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>
                  <a:alpha val="99000"/>
                </a:srgb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3052777777777777"/>
                  <c:y val="6.0676221977214256E-2"/>
                </c:manualLayout>
              </c:layout>
              <c:spPr>
                <a:noFill/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7D-4A63-A32B-CBA14AD65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-0.9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E7D-4A63-A32B-CBA14AD6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61680"/>
        <c:axId val="254762072"/>
      </c:lineChart>
      <c:catAx>
        <c:axId val="25476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4762072"/>
        <c:crosses val="autoZero"/>
        <c:auto val="1"/>
        <c:lblAlgn val="ctr"/>
        <c:lblOffset val="100"/>
        <c:noMultiLvlLbl val="0"/>
      </c:catAx>
      <c:valAx>
        <c:axId val="25476207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5476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MATERIAŁY REKLAMOWE</a:t>
            </a:r>
          </a:p>
          <a:p>
            <a:pPr>
              <a:defRPr/>
            </a:pPr>
            <a:r>
              <a:rPr lang="pl-PL"/>
              <a:t>SPRZEDAŻ NA</a:t>
            </a:r>
            <a:r>
              <a:rPr lang="pl-PL" baseline="0"/>
              <a:t> ZEWNĄTRZ GRUPY [MLN PLN]</a:t>
            </a:r>
            <a:endParaRPr lang="pl-PL"/>
          </a:p>
        </c:rich>
      </c:tx>
      <c:layout>
        <c:manualLayout>
          <c:xMode val="edge"/>
          <c:yMode val="edge"/>
          <c:x val="0.28403275332650973"/>
          <c:y val="1.69348308442662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30.78</c:v>
              </c:pt>
              <c:pt idx="1">
                <c:v>36.090000000000003</c:v>
              </c:pt>
              <c:pt idx="2">
                <c:v>8.23</c:v>
              </c:pt>
              <c:pt idx="3">
                <c:v>8.9700000000000006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D8-4B81-9BF6-00C336E175ED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40.03</c:v>
              </c:pt>
              <c:pt idx="1">
                <c:v>33.770000000000003</c:v>
              </c:pt>
              <c:pt idx="2">
                <c:v>8.0399999999999991</c:v>
              </c:pt>
              <c:pt idx="3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D8-4B81-9BF6-00C336E175ED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234722222222222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D8-4B81-9BF6-00C336E175ED}"/>
                </c:ext>
              </c:extLst>
            </c:dLbl>
            <c:dLbl>
              <c:idx val="2"/>
              <c:layout>
                <c:manualLayout>
                  <c:x val="-3.175E-2"/>
                  <c:y val="-7.055555555555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8-4B81-9BF6-00C336E175ED}"/>
                </c:ext>
              </c:extLst>
            </c:dLbl>
            <c:dLbl>
              <c:idx val="3"/>
              <c:layout>
                <c:manualLayout>
                  <c:x val="3.5277777777777777E-3"/>
                  <c:y val="-7.5281564908120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8-4B81-9BF6-00C336E17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34.5</c:v>
              </c:pt>
              <c:pt idx="1">
                <c:v>34.299999999999997</c:v>
              </c:pt>
              <c:pt idx="2">
                <c:v>10.5</c:v>
              </c:pt>
              <c:pt idx="3" formatCode="General">
                <c:v>6.1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BD8-4B81-9BF6-00C336E175ED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411111111111111"/>
                  <c:y val="-0.10037541987749457"/>
                </c:manualLayout>
              </c:layout>
              <c:spPr>
                <a:noFill/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D8-4B81-9BF6-00C336E17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34.5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BD8-4B81-9BF6-00C336E1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87240"/>
        <c:axId val="195288416"/>
      </c:lineChart>
      <c:catAx>
        <c:axId val="19528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288416"/>
        <c:crosses val="autoZero"/>
        <c:auto val="1"/>
        <c:lblAlgn val="ctr"/>
        <c:lblOffset val="100"/>
        <c:noMultiLvlLbl val="0"/>
      </c:catAx>
      <c:valAx>
        <c:axId val="1952884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9528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MATERIAŁY REKLAMOWE</a:t>
            </a:r>
          </a:p>
          <a:p>
            <a:pPr>
              <a:defRPr/>
            </a:pPr>
            <a:r>
              <a:rPr lang="pl-PL"/>
              <a:t>WYNIK SEGMENTU ZE SPRZEDAŻY NA ZEWNĄTRZ GRUPY [MLN PLN]</a:t>
            </a:r>
          </a:p>
        </c:rich>
      </c:tx>
      <c:layout>
        <c:manualLayout>
          <c:xMode val="edge"/>
          <c:yMode val="edge"/>
          <c:x val="0.17697193697193697"/>
          <c:y val="4.590121632241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2.9</c:v>
              </c:pt>
              <c:pt idx="1">
                <c:v>5.3</c:v>
              </c:pt>
              <c:pt idx="2">
                <c:v>-2.6</c:v>
              </c:pt>
              <c:pt idx="3">
                <c:v>-3.4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52-497E-9C66-9C892395A180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5.7</c:v>
              </c:pt>
              <c:pt idx="1">
                <c:v>7.7</c:v>
              </c:pt>
              <c:pt idx="2">
                <c:v>-3.5</c:v>
              </c:pt>
              <c:pt idx="3">
                <c:v>-4.0999999999999996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52-497E-9C66-9C892395A180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0230555555555555"/>
                  <c:y val="5.4273504273503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52-497E-9C66-9C892395A180}"/>
                </c:ext>
              </c:extLst>
            </c:dLbl>
            <c:dLbl>
              <c:idx val="1"/>
              <c:layout>
                <c:manualLayout>
                  <c:x val="-5.291666666666673E-2"/>
                  <c:y val="9.3472649572649572E-2"/>
                </c:manualLayout>
              </c:layout>
              <c:tx>
                <c:rich>
                  <a:bodyPr/>
                  <a:lstStyle/>
                  <a:p>
                    <a:fld id="{ED289AAC-9576-44F7-9ED0-0746E7E4CB19}" type="VALUE">
                      <a:rPr lang="en-US" sz="1100" b="1">
                        <a:solidFill>
                          <a:schemeClr val="tx1">
                            <a:lumMod val="85000"/>
                            <a:lumOff val="15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B52-497E-9C66-9C892395A180}"/>
                </c:ext>
              </c:extLst>
            </c:dLbl>
            <c:dLbl>
              <c:idx val="2"/>
              <c:layout>
                <c:manualLayout>
                  <c:x val="-1.7638888888888888E-2"/>
                  <c:y val="2.1709401709401711E-2"/>
                </c:manualLayout>
              </c:layout>
              <c:tx>
                <c:rich>
                  <a:bodyPr/>
                  <a:lstStyle/>
                  <a:p>
                    <a:fld id="{9DA8169E-36D3-4780-A3BA-DBC3B358D676}" type="VALUE">
                      <a:rPr lang="en-US" sz="1100" b="1">
                        <a:solidFill>
                          <a:schemeClr val="tx1">
                            <a:lumMod val="85000"/>
                            <a:lumOff val="15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B52-497E-9C66-9C892395A180}"/>
                </c:ext>
              </c:extLst>
            </c:dLbl>
            <c:dLbl>
              <c:idx val="3"/>
              <c:layout>
                <c:manualLayout>
                  <c:x val="0"/>
                  <c:y val="-4.8846153846153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2-497E-9C66-9C892395A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3.7</c:v>
              </c:pt>
              <c:pt idx="1">
                <c:v>4.7</c:v>
              </c:pt>
              <c:pt idx="2">
                <c:v>-5.9</c:v>
              </c:pt>
              <c:pt idx="3" formatCode="General">
                <c:v>-3.5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B52-497E-9C66-9C892395A180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>
                  <a:alpha val="95000"/>
                </a:srgb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11125"/>
                  <c:y val="-6.4529629629629631E-2"/>
                </c:manualLayout>
              </c:layout>
              <c:spPr>
                <a:noFill/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52-497E-9C66-9C892395A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B52-497E-9C66-9C892395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62856"/>
        <c:axId val="205495392"/>
      </c:lineChart>
      <c:catAx>
        <c:axId val="25476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5495392"/>
        <c:crosses val="autoZero"/>
        <c:auto val="1"/>
        <c:lblAlgn val="ctr"/>
        <c:lblOffset val="100"/>
        <c:noMultiLvlLbl val="0"/>
      </c:catAx>
      <c:valAx>
        <c:axId val="20549539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5476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SPRZĘT SPECJALISTYCZNY</a:t>
            </a:r>
          </a:p>
          <a:p>
            <a:pPr>
              <a:defRPr/>
            </a:pPr>
            <a:r>
              <a:rPr lang="pl-PL"/>
              <a:t>SPRZEDAŻ</a:t>
            </a:r>
            <a:r>
              <a:rPr lang="pl-PL" baseline="0"/>
              <a:t> NA ZEWNĄTRZ GRUPY [MLN PLN]</a:t>
            </a:r>
            <a:endParaRPr lang="pl-PL"/>
          </a:p>
        </c:rich>
      </c:tx>
      <c:layout>
        <c:manualLayout>
          <c:xMode val="edge"/>
          <c:yMode val="edge"/>
          <c:x val="0.28670649426607903"/>
          <c:y val="4.4718908711308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1.48</c:v>
              </c:pt>
              <c:pt idx="1">
                <c:v>1.48</c:v>
              </c:pt>
              <c:pt idx="2">
                <c:v>2.68</c:v>
              </c:pt>
              <c:pt idx="3">
                <c:v>16.54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3B-4614-A744-36924B62EF9B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1.2</c:v>
              </c:pt>
              <c:pt idx="1">
                <c:v>1.76</c:v>
              </c:pt>
              <c:pt idx="2">
                <c:v>10.39</c:v>
              </c:pt>
              <c:pt idx="3">
                <c:v>21.6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3B-4614-A744-36924B62EF9B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3331592616575796E-2"/>
                  <c:y val="5.9141184888044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B-4614-A744-36924B62EF9B}"/>
                </c:ext>
              </c:extLst>
            </c:dLbl>
            <c:dLbl>
              <c:idx val="1"/>
              <c:layout>
                <c:manualLayout>
                  <c:x val="-2.4694444444444508E-2"/>
                  <c:y val="-5.427350427350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B-4614-A744-36924B62E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4.5999999999999996</c:v>
              </c:pt>
              <c:pt idx="1">
                <c:v>7.6</c:v>
              </c:pt>
              <c:pt idx="2">
                <c:v>7.1999999999999993</c:v>
              </c:pt>
              <c:pt idx="3" formatCode="General">
                <c:v>24.5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83B-4614-A744-36924B62EF9B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347222222222222"/>
                  <c:y val="-8.030033590199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B-4614-A744-36924B62EF9B}"/>
                </c:ext>
              </c:extLst>
            </c:dLbl>
            <c:spPr>
              <a:noFill/>
              <a:ln>
                <a:solidFill>
                  <a:srgbClr val="BA1F3C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BA1F3C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5.9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E83B-4614-A744-36924B62E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59328"/>
        <c:axId val="254759720"/>
      </c:lineChart>
      <c:catAx>
        <c:axId val="2547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4759720"/>
        <c:crosses val="autoZero"/>
        <c:auto val="1"/>
        <c:lblAlgn val="ctr"/>
        <c:lblOffset val="100"/>
        <c:noMultiLvlLbl val="0"/>
      </c:catAx>
      <c:valAx>
        <c:axId val="2547597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547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SPRZĘT SPECJALISTYCZNY</a:t>
            </a:r>
          </a:p>
          <a:p>
            <a:pPr>
              <a:defRPr/>
            </a:pPr>
            <a:r>
              <a:rPr lang="pl-PL"/>
              <a:t>WYNIK SEGMENTU ZE SPRZEDAŻY NA ZEWNĄTRZ</a:t>
            </a:r>
            <a:r>
              <a:rPr lang="pl-PL" baseline="0"/>
              <a:t> GRUPY [MLN PLN]</a:t>
            </a:r>
            <a:endParaRPr lang="pl-PL"/>
          </a:p>
        </c:rich>
      </c:tx>
      <c:layout>
        <c:manualLayout>
          <c:xMode val="edge"/>
          <c:yMode val="edge"/>
          <c:x val="0.16819617081310778"/>
          <c:y val="1.53207361272388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 formatCode="0.00">
                <c:v>0.01</c:v>
              </c:pt>
              <c:pt idx="1">
                <c:v>-1.3</c:v>
              </c:pt>
              <c:pt idx="2">
                <c:v>-1.2</c:v>
              </c:pt>
              <c:pt idx="3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0D-4447-9EF0-682F463DCD06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-0.6</c:v>
              </c:pt>
              <c:pt idx="1">
                <c:v>-0.3</c:v>
              </c:pt>
              <c:pt idx="2">
                <c:v>0.3</c:v>
              </c:pt>
              <c:pt idx="3">
                <c:v>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0D-4447-9EF0-682F463DCD06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444444444444443E-2"/>
                  <c:y val="5.427350427350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0D-4447-9EF0-682F463DCD06}"/>
                </c:ext>
              </c:extLst>
            </c:dLbl>
            <c:dLbl>
              <c:idx val="1"/>
              <c:layout>
                <c:manualLayout>
                  <c:x val="0"/>
                  <c:y val="3.0392135244395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0D-4447-9EF0-682F463DCD06}"/>
                </c:ext>
              </c:extLst>
            </c:dLbl>
            <c:dLbl>
              <c:idx val="2"/>
              <c:layout>
                <c:manualLayout>
                  <c:x val="-1.6048115167110117E-3"/>
                  <c:y val="1.1916910048441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0D-4447-9EF0-682F463DCD06}"/>
                </c:ext>
              </c:extLst>
            </c:dLbl>
            <c:dLbl>
              <c:idx val="3"/>
              <c:layout>
                <c:manualLayout>
                  <c:x val="-3.45707823582396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0D-4447-9EF0-682F463DC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-1</c:v>
              </c:pt>
              <c:pt idx="1">
                <c:v>-0.6</c:v>
              </c:pt>
              <c:pt idx="2">
                <c:v>-0.2</c:v>
              </c:pt>
              <c:pt idx="3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D0D-4447-9EF0-682F463DCD06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alpha val="96000"/>
                </a:schemeClr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500000000000001E-2"/>
                  <c:y val="-0.12601984564498347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0D-4447-9EF0-682F463DC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0.2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D0D-4447-9EF0-682F463DC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96176"/>
        <c:axId val="205496568"/>
      </c:lineChart>
      <c:catAx>
        <c:axId val="20549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5496568"/>
        <c:crosses val="autoZero"/>
        <c:auto val="1"/>
        <c:lblAlgn val="ctr"/>
        <c:lblOffset val="100"/>
        <c:noMultiLvlLbl val="0"/>
      </c:catAx>
      <c:valAx>
        <c:axId val="2054965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549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POZOSTAŁE</a:t>
            </a:r>
          </a:p>
          <a:p>
            <a:pPr>
              <a:defRPr/>
            </a:pPr>
            <a:r>
              <a:rPr lang="pl-PL"/>
              <a:t>SPRZEDAŻ NA ZEWNĄTRZ GRUPY [MLN PLN]</a:t>
            </a:r>
          </a:p>
        </c:rich>
      </c:tx>
      <c:layout>
        <c:manualLayout>
          <c:xMode val="edge"/>
          <c:yMode val="edge"/>
          <c:x val="0.27392814882725713"/>
          <c:y val="6.016064787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4.68</c:v>
              </c:pt>
              <c:pt idx="1">
                <c:v>5.32</c:v>
              </c:pt>
              <c:pt idx="2">
                <c:v>4.8099999999999996</c:v>
              </c:pt>
              <c:pt idx="3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EC-47B3-B7FE-99C6801A3AB3}"/>
            </c:ext>
          </c:extLst>
        </c:ser>
        <c:ser>
          <c:idx val="2"/>
          <c:order val="1"/>
          <c:tx>
            <c:v>2014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3.68</c:v>
              </c:pt>
              <c:pt idx="1">
                <c:v>3.58</c:v>
              </c:pt>
              <c:pt idx="2">
                <c:v>3.19</c:v>
              </c:pt>
              <c:pt idx="3">
                <c:v>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EC-47B3-B7FE-99C6801A3AB3}"/>
            </c:ext>
          </c:extLst>
        </c:ser>
        <c:ser>
          <c:idx val="3"/>
          <c:order val="2"/>
          <c:tx>
            <c:v>2015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05555555555538E-2"/>
                  <c:y val="5.427350427350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EC-47B3-B7FE-99C6801A3AB3}"/>
                </c:ext>
              </c:extLst>
            </c:dLbl>
            <c:dLbl>
              <c:idx val="1"/>
              <c:layout>
                <c:manualLayout>
                  <c:x val="-5.6444444444444512E-2"/>
                  <c:y val="5.427350427350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EC-47B3-B7FE-99C6801A3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0.0</c:formatCode>
              <c:ptCount val="4"/>
              <c:pt idx="0">
                <c:v>3.1</c:v>
              </c:pt>
              <c:pt idx="1">
                <c:v>2.6</c:v>
              </c:pt>
              <c:pt idx="2">
                <c:v>1.9</c:v>
              </c:pt>
              <c:pt idx="3">
                <c:v>5.2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3EC-47B3-B7FE-99C6801A3AB3}"/>
            </c:ext>
          </c:extLst>
        </c:ser>
        <c:ser>
          <c:idx val="4"/>
          <c:order val="3"/>
          <c:tx>
            <c:v>2016</c:v>
          </c:tx>
          <c:spPr>
            <a:ln w="28575" cap="rnd">
              <a:solidFill>
                <a:srgbClr val="BA1F3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BA1F3C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347222222222222"/>
                  <c:y val="5.0187709938746359E-3"/>
                </c:manualLayout>
              </c:layout>
              <c:spPr>
                <a:noFill/>
                <a:ln>
                  <a:solidFill>
                    <a:srgbClr val="BA1F3C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BA1F3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EC-47B3-B7FE-99C6801A3AB3}"/>
                </c:ext>
              </c:extLst>
            </c:dLbl>
            <c:spPr>
              <a:noFill/>
              <a:ln>
                <a:solidFill>
                  <a:srgbClr val="BA1F3C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BA1F3C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IQ</c:v>
              </c:pt>
              <c:pt idx="1">
                <c:v>IIQ</c:v>
              </c:pt>
              <c:pt idx="2">
                <c:v>IIIQ</c:v>
              </c:pt>
              <c:pt idx="3">
                <c:v>IVQ</c:v>
              </c:pt>
            </c:strLit>
          </c:cat>
          <c:val>
            <c:numLit>
              <c:formatCode>General</c:formatCode>
              <c:ptCount val="4"/>
              <c:pt idx="0" formatCode="0.0">
                <c:v>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3EC-47B3-B7FE-99C6801A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60504"/>
        <c:axId val="254760896"/>
      </c:lineChart>
      <c:catAx>
        <c:axId val="25476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4760896"/>
        <c:crosses val="autoZero"/>
        <c:auto val="1"/>
        <c:lblAlgn val="ctr"/>
        <c:lblOffset val="100"/>
        <c:noMultiLvlLbl val="0"/>
      </c:catAx>
      <c:valAx>
        <c:axId val="2547608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5476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1428750</xdr:colOff>
      <xdr:row>2</xdr:row>
      <xdr:rowOff>385762</xdr:rowOff>
    </xdr:from>
    <xdr:to>
      <xdr:col>23</xdr:col>
      <xdr:colOff>19050</xdr:colOff>
      <xdr:row>19</xdr:row>
      <xdr:rowOff>95251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419099</xdr:colOff>
      <xdr:row>2</xdr:row>
      <xdr:rowOff>371474</xdr:rowOff>
    </xdr:from>
    <xdr:to>
      <xdr:col>15</xdr:col>
      <xdr:colOff>1071562</xdr:colOff>
      <xdr:row>19</xdr:row>
      <xdr:rowOff>57150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0</xdr:rowOff>
    </xdr:from>
    <xdr:to>
      <xdr:col>6</xdr:col>
      <xdr:colOff>1027800</xdr:colOff>
      <xdr:row>26</xdr:row>
      <xdr:rowOff>338550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1619250</xdr:colOff>
      <xdr:row>14</xdr:row>
      <xdr:rowOff>342900</xdr:rowOff>
    </xdr:from>
    <xdr:to>
      <xdr:col>11</xdr:col>
      <xdr:colOff>532500</xdr:colOff>
      <xdr:row>26</xdr:row>
      <xdr:rowOff>319500</xdr:rowOff>
    </xdr:to>
    <xdr:graphicFrame macro="">
      <xdr:nvGraphicFramePr>
        <xdr:cNvPr id="12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39</xdr:row>
      <xdr:rowOff>19049</xdr:rowOff>
    </xdr:from>
    <xdr:to>
      <xdr:col>6</xdr:col>
      <xdr:colOff>1008750</xdr:colOff>
      <xdr:row>50</xdr:row>
      <xdr:rowOff>357599</xdr:rowOff>
    </xdr:to>
    <xdr:graphicFrame macro="">
      <xdr:nvGraphicFramePr>
        <xdr:cNvPr id="15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</xdr:colOff>
      <xdr:row>38</xdr:row>
      <xdr:rowOff>304799</xdr:rowOff>
    </xdr:from>
    <xdr:to>
      <xdr:col>11</xdr:col>
      <xdr:colOff>584887</xdr:colOff>
      <xdr:row>50</xdr:row>
      <xdr:rowOff>281399</xdr:rowOff>
    </xdr:to>
    <xdr:graphicFrame macro="">
      <xdr:nvGraphicFramePr>
        <xdr:cNvPr id="22" name="Wykres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62</xdr:row>
      <xdr:rowOff>285749</xdr:rowOff>
    </xdr:from>
    <xdr:to>
      <xdr:col>6</xdr:col>
      <xdr:colOff>1008750</xdr:colOff>
      <xdr:row>74</xdr:row>
      <xdr:rowOff>262349</xdr:rowOff>
    </xdr:to>
    <xdr:graphicFrame macro="">
      <xdr:nvGraphicFramePr>
        <xdr:cNvPr id="23" name="Wykres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1638300</xdr:colOff>
      <xdr:row>62</xdr:row>
      <xdr:rowOff>285750</xdr:rowOff>
    </xdr:from>
    <xdr:to>
      <xdr:col>11</xdr:col>
      <xdr:colOff>551550</xdr:colOff>
      <xdr:row>74</xdr:row>
      <xdr:rowOff>262350</xdr:rowOff>
    </xdr:to>
    <xdr:graphicFrame macro="">
      <xdr:nvGraphicFramePr>
        <xdr:cNvPr id="24" name="Wykres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57150</xdr:colOff>
      <xdr:row>86</xdr:row>
      <xdr:rowOff>247649</xdr:rowOff>
    </xdr:from>
    <xdr:to>
      <xdr:col>6</xdr:col>
      <xdr:colOff>1046850</xdr:colOff>
      <xdr:row>98</xdr:row>
      <xdr:rowOff>224249</xdr:rowOff>
    </xdr:to>
    <xdr:graphicFrame macro="">
      <xdr:nvGraphicFramePr>
        <xdr:cNvPr id="25" name="Wykres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1638300</xdr:colOff>
      <xdr:row>86</xdr:row>
      <xdr:rowOff>266699</xdr:rowOff>
    </xdr:from>
    <xdr:to>
      <xdr:col>11</xdr:col>
      <xdr:colOff>551550</xdr:colOff>
      <xdr:row>98</xdr:row>
      <xdr:rowOff>243299</xdr:rowOff>
    </xdr:to>
    <xdr:graphicFrame macro="">
      <xdr:nvGraphicFramePr>
        <xdr:cNvPr id="26" name="Wykres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tabSelected="1" zoomScale="50" zoomScaleNormal="50" zoomScaleSheetLayoutView="40" zoomScalePageLayoutView="60" workbookViewId="0">
      <pane xSplit="1" topLeftCell="B1" activePane="topRight" state="frozen"/>
      <selection pane="topRight" activeCell="A2" sqref="A2"/>
    </sheetView>
  </sheetViews>
  <sheetFormatPr defaultRowHeight="15"/>
  <cols>
    <col min="1" max="1" width="52.5703125" customWidth="1"/>
    <col min="2" max="2" width="21.7109375" customWidth="1"/>
    <col min="3" max="3" width="12.7109375" customWidth="1"/>
    <col min="4" max="4" width="21.7109375" customWidth="1"/>
    <col min="5" max="5" width="12.140625" customWidth="1"/>
    <col min="6" max="6" width="21.7109375" customWidth="1"/>
    <col min="7" max="7" width="12.7109375" bestFit="1" customWidth="1"/>
    <col min="8" max="8" width="21.7109375" customWidth="1"/>
    <col min="9" max="9" width="10.7109375" customWidth="1"/>
    <col min="10" max="10" width="21.7109375" customWidth="1"/>
    <col min="11" max="11" width="10.7109375" customWidth="1"/>
    <col min="12" max="22" width="21.7109375" customWidth="1"/>
    <col min="23" max="23" width="19.5703125" bestFit="1" customWidth="1"/>
    <col min="24" max="24" width="13.42578125" customWidth="1"/>
    <col min="27" max="27" width="13.28515625" customWidth="1"/>
  </cols>
  <sheetData>
    <row r="1" spans="1:28" ht="50.1" customHeight="1">
      <c r="A1" s="443" t="s">
        <v>170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"/>
      <c r="N1" s="4"/>
      <c r="O1" s="4"/>
      <c r="P1" s="3"/>
      <c r="Q1" s="3"/>
      <c r="R1" s="3"/>
      <c r="S1" s="3"/>
      <c r="T1" s="3"/>
      <c r="U1" s="3"/>
      <c r="V1" s="3"/>
      <c r="W1" s="3"/>
    </row>
    <row r="2" spans="1:28" ht="27.95" customHeight="1"/>
    <row r="3" spans="1:28" ht="31.5">
      <c r="A3" s="442" t="s">
        <v>150</v>
      </c>
      <c r="B3" s="442"/>
      <c r="C3" s="442"/>
      <c r="D3" s="442"/>
      <c r="E3" s="442"/>
      <c r="F3" s="442"/>
      <c r="G3" s="442"/>
      <c r="H3" s="442"/>
      <c r="I3" s="200"/>
    </row>
    <row r="4" spans="1:28" ht="27.95" customHeight="1">
      <c r="A4" s="180"/>
      <c r="B4" s="436">
        <v>2015</v>
      </c>
      <c r="C4" s="410" t="s">
        <v>118</v>
      </c>
      <c r="D4" s="402">
        <v>2014</v>
      </c>
      <c r="E4" s="403" t="s">
        <v>118</v>
      </c>
      <c r="F4" s="202">
        <v>2013</v>
      </c>
      <c r="G4" s="234" t="s">
        <v>118</v>
      </c>
      <c r="H4" s="402">
        <v>2012</v>
      </c>
      <c r="I4" s="26"/>
      <c r="L4" s="26"/>
      <c r="M4" s="26"/>
      <c r="N4" s="26"/>
      <c r="O4" s="26"/>
      <c r="P4" s="26"/>
      <c r="Q4" s="26"/>
      <c r="X4" t="s">
        <v>169</v>
      </c>
    </row>
    <row r="5" spans="1:28" ht="27.95" customHeight="1">
      <c r="A5" s="182" t="s">
        <v>2</v>
      </c>
      <c r="B5" s="437">
        <v>240250542.81999999</v>
      </c>
      <c r="C5" s="411">
        <f>(B5/D5)-1</f>
        <v>1.7438855078962368E-2</v>
      </c>
      <c r="D5" s="405">
        <v>236132659.59</v>
      </c>
      <c r="E5" s="406">
        <f>(D5/F5)-1</f>
        <v>0.12017111037167005</v>
      </c>
      <c r="F5" s="115">
        <v>210800526.28</v>
      </c>
      <c r="G5" s="114">
        <f>(F5/H5)-1</f>
        <v>0.10896032587603721</v>
      </c>
      <c r="H5" s="404">
        <v>190088429.09999999</v>
      </c>
      <c r="I5" s="220"/>
      <c r="L5" s="110"/>
      <c r="M5" s="109"/>
      <c r="N5" s="109"/>
      <c r="O5" s="109"/>
      <c r="P5" s="109"/>
      <c r="Q5" s="109"/>
      <c r="X5" s="385"/>
      <c r="Y5" s="385" t="s">
        <v>163</v>
      </c>
      <c r="Z5" s="385" t="s">
        <v>122</v>
      </c>
      <c r="AA5" s="385" t="s">
        <v>164</v>
      </c>
      <c r="AB5" s="385" t="s">
        <v>165</v>
      </c>
    </row>
    <row r="6" spans="1:28" ht="27.95" customHeight="1">
      <c r="A6" s="10" t="s">
        <v>3</v>
      </c>
      <c r="B6" s="438">
        <v>35370044.609999999</v>
      </c>
      <c r="C6" s="412">
        <f t="shared" ref="C6:C12" si="0">(B6/D6)-1</f>
        <v>-0.29004421704418781</v>
      </c>
      <c r="D6" s="408">
        <v>49820066.909999996</v>
      </c>
      <c r="E6" s="409">
        <f t="shared" ref="E6:E19" si="1">(D6/F6)-1</f>
        <v>0.2334853468283975</v>
      </c>
      <c r="F6" s="34">
        <v>40389670.649999999</v>
      </c>
      <c r="G6" s="116">
        <f t="shared" ref="G6:G19" si="2">(F6/H6)-1</f>
        <v>2.1608784102219225E-2</v>
      </c>
      <c r="H6" s="407">
        <v>39535359.600000001</v>
      </c>
      <c r="I6" s="220"/>
      <c r="L6" s="110"/>
      <c r="M6" s="111"/>
      <c r="N6" s="109"/>
      <c r="O6" s="109"/>
      <c r="P6" s="109"/>
      <c r="Q6" s="109"/>
      <c r="X6" s="385">
        <v>2012</v>
      </c>
      <c r="Y6" s="385">
        <v>54.8</v>
      </c>
      <c r="Z6" s="385">
        <v>61</v>
      </c>
      <c r="AA6" s="385">
        <v>35</v>
      </c>
      <c r="AB6" s="385">
        <v>39.299999999999997</v>
      </c>
    </row>
    <row r="7" spans="1:28" ht="27.95" customHeight="1">
      <c r="A7" s="10" t="s">
        <v>4</v>
      </c>
      <c r="B7" s="438">
        <v>-89300.67</v>
      </c>
      <c r="C7" s="412">
        <f t="shared" si="0"/>
        <v>-1.005974464402116</v>
      </c>
      <c r="D7" s="408">
        <v>14947058.68</v>
      </c>
      <c r="E7" s="409">
        <f t="shared" si="1"/>
        <v>0.68783550179256925</v>
      </c>
      <c r="F7" s="34">
        <v>8855755.5899999999</v>
      </c>
      <c r="G7" s="116">
        <f t="shared" si="2"/>
        <v>0.12878904541077696</v>
      </c>
      <c r="H7" s="407">
        <v>7845359.2599999998</v>
      </c>
      <c r="I7" s="220"/>
      <c r="L7" s="110"/>
      <c r="M7" s="109"/>
      <c r="N7" s="109"/>
      <c r="O7" s="109"/>
      <c r="P7" s="109"/>
      <c r="Q7" s="109"/>
      <c r="X7" s="385">
        <v>2013</v>
      </c>
      <c r="Y7" s="385">
        <v>59.2</v>
      </c>
      <c r="Z7" s="385">
        <v>69.3</v>
      </c>
      <c r="AA7" s="385">
        <v>37.9</v>
      </c>
      <c r="AB7" s="385">
        <v>44.4</v>
      </c>
    </row>
    <row r="8" spans="1:28" ht="27.95" customHeight="1">
      <c r="A8" s="10" t="s">
        <v>147</v>
      </c>
      <c r="B8" s="438">
        <v>6287169.1900000004</v>
      </c>
      <c r="C8" s="412">
        <f t="shared" si="0"/>
        <v>-0.62674573511336762</v>
      </c>
      <c r="D8" s="408">
        <v>16844199.199999999</v>
      </c>
      <c r="E8" s="409">
        <f t="shared" si="1"/>
        <v>0.95018128401756297</v>
      </c>
      <c r="F8" s="34">
        <v>8637247.9000000004</v>
      </c>
      <c r="G8" s="116">
        <f t="shared" si="2"/>
        <v>-0.19933473291018722</v>
      </c>
      <c r="H8" s="407">
        <v>10787589.09</v>
      </c>
      <c r="I8" s="220"/>
      <c r="L8" s="110"/>
      <c r="M8" s="109"/>
      <c r="N8" s="109"/>
      <c r="O8" s="109"/>
      <c r="P8" s="109"/>
      <c r="Q8" s="109"/>
      <c r="X8" s="385">
        <v>2014</v>
      </c>
      <c r="Y8" s="385">
        <v>70.3</v>
      </c>
      <c r="Z8" s="385">
        <v>70.900000000000006</v>
      </c>
      <c r="AA8" s="385">
        <v>48.6</v>
      </c>
      <c r="AB8" s="385">
        <v>46.4</v>
      </c>
    </row>
    <row r="9" spans="1:28" ht="27.95" customHeight="1">
      <c r="A9" s="10" t="s">
        <v>5</v>
      </c>
      <c r="B9" s="438">
        <v>9439579.75</v>
      </c>
      <c r="C9" s="412">
        <f t="shared" si="0"/>
        <v>0.11702433597327877</v>
      </c>
      <c r="D9" s="408">
        <v>8450648.25</v>
      </c>
      <c r="E9" s="409">
        <f t="shared" si="1"/>
        <v>0.12081939098415262</v>
      </c>
      <c r="F9" s="34">
        <v>7539705.6100000003</v>
      </c>
      <c r="G9" s="116">
        <f t="shared" si="2"/>
        <v>2.728516527845426E-2</v>
      </c>
      <c r="H9" s="407">
        <v>7339447.5700000003</v>
      </c>
      <c r="I9" s="220"/>
      <c r="L9" s="110"/>
      <c r="M9" s="109"/>
      <c r="N9" s="109"/>
      <c r="O9" s="109"/>
      <c r="P9" s="109"/>
      <c r="Q9" s="109"/>
      <c r="X9" s="385">
        <v>2015</v>
      </c>
      <c r="Y9" s="385">
        <v>68.2</v>
      </c>
      <c r="Z9" s="385">
        <v>71</v>
      </c>
      <c r="AA9" s="385">
        <v>42.7</v>
      </c>
      <c r="AB9" s="385">
        <v>58.3</v>
      </c>
    </row>
    <row r="10" spans="1:28" ht="27.95" customHeight="1">
      <c r="A10" s="10" t="s">
        <v>1</v>
      </c>
      <c r="B10" s="438">
        <f>B8+B9</f>
        <v>15726748.940000001</v>
      </c>
      <c r="C10" s="412">
        <f t="shared" si="0"/>
        <v>-0.3782627481313392</v>
      </c>
      <c r="D10" s="408">
        <v>25294847.449999999</v>
      </c>
      <c r="E10" s="409">
        <f t="shared" si="1"/>
        <v>0.56363479899745328</v>
      </c>
      <c r="F10" s="34">
        <v>16176953.510000002</v>
      </c>
      <c r="G10" s="116">
        <f t="shared" si="2"/>
        <v>-0.10757870613806098</v>
      </c>
      <c r="H10" s="407">
        <v>18127036.66</v>
      </c>
      <c r="I10" s="220"/>
      <c r="L10" s="110"/>
      <c r="M10" s="109"/>
      <c r="N10" s="109"/>
      <c r="O10" s="109"/>
      <c r="P10" s="109"/>
      <c r="Q10" s="109"/>
      <c r="X10" s="385">
        <v>2016</v>
      </c>
      <c r="Y10" s="385">
        <v>69.400000000000006</v>
      </c>
      <c r="Z10" s="385"/>
      <c r="AA10" s="385"/>
      <c r="AB10" s="385"/>
    </row>
    <row r="11" spans="1:28" ht="27.95" customHeight="1">
      <c r="A11" s="10" t="s">
        <v>6</v>
      </c>
      <c r="B11" s="438">
        <v>3955438.13</v>
      </c>
      <c r="C11" s="412">
        <f t="shared" si="0"/>
        <v>-0.70780225272747122</v>
      </c>
      <c r="D11" s="408">
        <v>13536853.609999999</v>
      </c>
      <c r="E11" s="409">
        <f t="shared" si="1"/>
        <v>1.4056450449571085</v>
      </c>
      <c r="F11" s="34">
        <v>5627120.1100000003</v>
      </c>
      <c r="G11" s="116">
        <f t="shared" si="2"/>
        <v>-6.3593410560116692E-2</v>
      </c>
      <c r="H11" s="407">
        <v>6009270.0899999999</v>
      </c>
      <c r="I11" s="220"/>
      <c r="L11" s="110"/>
      <c r="M11" s="109"/>
      <c r="N11" s="109"/>
      <c r="O11" s="109"/>
      <c r="P11" s="109"/>
      <c r="Q11" s="109"/>
      <c r="X11" t="s">
        <v>168</v>
      </c>
    </row>
    <row r="12" spans="1:28" ht="27.95" customHeight="1">
      <c r="A12" s="10" t="s">
        <v>7</v>
      </c>
      <c r="B12" s="438">
        <v>2632754.13</v>
      </c>
      <c r="C12" s="412">
        <f t="shared" si="0"/>
        <v>-0.75678997378870239</v>
      </c>
      <c r="D12" s="408">
        <v>10825023.01</v>
      </c>
      <c r="E12" s="409">
        <f t="shared" si="1"/>
        <v>2.9616093278153199</v>
      </c>
      <c r="F12" s="34">
        <v>2732481.2</v>
      </c>
      <c r="G12" s="116">
        <f t="shared" si="2"/>
        <v>-0.51550317267283763</v>
      </c>
      <c r="H12" s="407">
        <v>5639833.0099999998</v>
      </c>
      <c r="I12" s="220"/>
      <c r="L12" s="110"/>
      <c r="M12" s="109"/>
      <c r="N12" s="109"/>
      <c r="O12" s="109"/>
      <c r="P12" s="109"/>
      <c r="Q12" s="109"/>
      <c r="X12" s="166"/>
      <c r="Y12" s="385" t="s">
        <v>166</v>
      </c>
      <c r="Z12" s="385" t="s">
        <v>1</v>
      </c>
      <c r="AA12" s="385" t="s">
        <v>167</v>
      </c>
      <c r="AB12" s="385"/>
    </row>
    <row r="13" spans="1:28" ht="27.95" customHeight="1">
      <c r="A13" s="10"/>
      <c r="B13" s="438"/>
      <c r="C13" s="412"/>
      <c r="D13" s="408"/>
      <c r="E13" s="409"/>
      <c r="F13" s="34"/>
      <c r="G13" s="116"/>
      <c r="H13" s="407"/>
      <c r="I13" s="220"/>
      <c r="L13" s="110"/>
      <c r="M13" s="109"/>
      <c r="N13" s="109"/>
      <c r="O13" s="109"/>
      <c r="P13" s="109"/>
      <c r="Q13" s="109"/>
      <c r="X13" s="166">
        <v>2012</v>
      </c>
      <c r="Y13" s="167">
        <v>10.8</v>
      </c>
      <c r="Z13" s="167">
        <v>18.100000000000001</v>
      </c>
      <c r="AA13" s="167">
        <v>5.6</v>
      </c>
      <c r="AB13" s="166"/>
    </row>
    <row r="14" spans="1:28" ht="27.95" customHeight="1">
      <c r="A14" s="10" t="s">
        <v>8</v>
      </c>
      <c r="B14" s="438">
        <v>357409913.13</v>
      </c>
      <c r="C14" s="412">
        <f t="shared" ref="C14:C19" si="3">(B14/D14)-1</f>
        <v>1.7822927444557379E-2</v>
      </c>
      <c r="D14" s="408">
        <v>351151367.77999997</v>
      </c>
      <c r="E14" s="409">
        <f t="shared" si="1"/>
        <v>0.14214600760226359</v>
      </c>
      <c r="F14" s="34">
        <v>307448754.75</v>
      </c>
      <c r="G14" s="116">
        <f t="shared" si="2"/>
        <v>5.2304055349112977E-2</v>
      </c>
      <c r="H14" s="407">
        <v>292167224.08999997</v>
      </c>
      <c r="I14" s="220"/>
      <c r="L14" s="110"/>
      <c r="M14" s="109"/>
      <c r="N14" s="109"/>
      <c r="O14" s="109"/>
      <c r="P14" s="109"/>
      <c r="Q14" s="109"/>
      <c r="X14" s="166">
        <v>2013</v>
      </c>
      <c r="Y14" s="167">
        <v>8.6</v>
      </c>
      <c r="Z14" s="167">
        <v>16.2</v>
      </c>
      <c r="AA14" s="167">
        <v>2.7</v>
      </c>
      <c r="AB14" s="166"/>
    </row>
    <row r="15" spans="1:28" ht="27.95" customHeight="1">
      <c r="A15" s="12" t="s">
        <v>9</v>
      </c>
      <c r="B15" s="438">
        <v>224434261.03</v>
      </c>
      <c r="C15" s="412">
        <f t="shared" si="3"/>
        <v>0.12026392525050045</v>
      </c>
      <c r="D15" s="408">
        <v>200340523.31</v>
      </c>
      <c r="E15" s="409">
        <f t="shared" si="1"/>
        <v>5.7818973262298234E-2</v>
      </c>
      <c r="F15" s="34">
        <v>189390177.69</v>
      </c>
      <c r="G15" s="116">
        <f t="shared" si="2"/>
        <v>-4.4914312019109781E-3</v>
      </c>
      <c r="H15" s="407">
        <v>190244648.44</v>
      </c>
      <c r="I15" s="220"/>
      <c r="L15" s="110"/>
      <c r="M15" s="109"/>
      <c r="N15" s="109"/>
      <c r="O15" s="109"/>
      <c r="P15" s="109"/>
      <c r="Q15" s="109"/>
      <c r="X15" s="166">
        <v>2014</v>
      </c>
      <c r="Y15" s="167">
        <v>16.8</v>
      </c>
      <c r="Z15" s="167">
        <v>25.3</v>
      </c>
      <c r="AA15" s="167">
        <v>10.8</v>
      </c>
      <c r="AB15" s="166"/>
    </row>
    <row r="16" spans="1:28" ht="27.95" customHeight="1">
      <c r="A16" s="10" t="s">
        <v>10</v>
      </c>
      <c r="B16" s="438">
        <v>132975652.09999999</v>
      </c>
      <c r="C16" s="412">
        <f t="shared" si="3"/>
        <v>-0.11826200186517666</v>
      </c>
      <c r="D16" s="408">
        <v>150810844.47</v>
      </c>
      <c r="E16" s="409">
        <f t="shared" si="1"/>
        <v>0.27742387063800167</v>
      </c>
      <c r="F16" s="34">
        <v>118058577.06</v>
      </c>
      <c r="G16" s="116">
        <f t="shared" si="2"/>
        <v>0.15831626415535927</v>
      </c>
      <c r="H16" s="407">
        <v>101922575.65000001</v>
      </c>
      <c r="I16" s="220"/>
      <c r="L16" s="110"/>
      <c r="M16" s="109"/>
      <c r="N16" s="109"/>
      <c r="O16" s="109"/>
      <c r="P16" s="109"/>
      <c r="Q16" s="109"/>
      <c r="X16" s="166">
        <v>2015</v>
      </c>
      <c r="Y16" s="166">
        <v>6.3</v>
      </c>
      <c r="Z16" s="166">
        <v>15.7</v>
      </c>
      <c r="AA16" s="166">
        <v>2.6</v>
      </c>
      <c r="AB16" s="166"/>
    </row>
    <row r="17" spans="1:28" ht="27.95" customHeight="1">
      <c r="A17" s="10" t="s">
        <v>11</v>
      </c>
      <c r="B17" s="438">
        <v>198754181.63999999</v>
      </c>
      <c r="C17" s="412">
        <f t="shared" si="3"/>
        <v>-6.2017532052692781E-3</v>
      </c>
      <c r="D17" s="408">
        <v>199994498.16</v>
      </c>
      <c r="E17" s="409">
        <f t="shared" si="1"/>
        <v>8.1336648690025548E-2</v>
      </c>
      <c r="F17" s="34">
        <v>184951188.33000001</v>
      </c>
      <c r="G17" s="116">
        <f t="shared" si="2"/>
        <v>3.2515793236094215E-2</v>
      </c>
      <c r="H17" s="407">
        <v>179126740.28</v>
      </c>
      <c r="I17" s="220"/>
      <c r="L17" s="110"/>
      <c r="M17" s="109"/>
      <c r="N17" s="109"/>
      <c r="O17" s="109"/>
      <c r="P17" s="109"/>
      <c r="Q17" s="109"/>
      <c r="X17" s="386"/>
      <c r="Y17" s="386"/>
      <c r="Z17" s="386"/>
      <c r="AA17" s="386"/>
      <c r="AB17" s="386"/>
    </row>
    <row r="18" spans="1:28" ht="27.95" customHeight="1">
      <c r="A18" s="10" t="s">
        <v>12</v>
      </c>
      <c r="B18" s="438">
        <v>46938672.899999999</v>
      </c>
      <c r="C18" s="412">
        <f t="shared" si="3"/>
        <v>-1.2633995497281836E-2</v>
      </c>
      <c r="D18" s="408">
        <v>47539284</v>
      </c>
      <c r="E18" s="409">
        <f t="shared" si="1"/>
        <v>1.6504545662541892E-2</v>
      </c>
      <c r="F18" s="34">
        <v>46767409.159999996</v>
      </c>
      <c r="G18" s="116">
        <f t="shared" si="2"/>
        <v>0.51722381924580008</v>
      </c>
      <c r="H18" s="407">
        <v>30824330.969999999</v>
      </c>
      <c r="I18" s="220"/>
      <c r="L18" s="110"/>
      <c r="M18" s="109"/>
      <c r="N18" s="109"/>
      <c r="O18" s="109"/>
      <c r="P18" s="109"/>
      <c r="Q18" s="109"/>
    </row>
    <row r="19" spans="1:28" ht="27.95" customHeight="1">
      <c r="A19" s="10" t="s">
        <v>13</v>
      </c>
      <c r="B19" s="438">
        <v>111717058.59</v>
      </c>
      <c r="C19" s="412">
        <f t="shared" si="3"/>
        <v>7.8166972541740654E-2</v>
      </c>
      <c r="D19" s="408">
        <v>103617585.62</v>
      </c>
      <c r="E19" s="409">
        <f t="shared" si="1"/>
        <v>0.36824733196123827</v>
      </c>
      <c r="F19" s="34">
        <v>75730157.260000005</v>
      </c>
      <c r="G19" s="116">
        <f t="shared" si="2"/>
        <v>-7.8889553402265444E-2</v>
      </c>
      <c r="H19" s="407">
        <v>82216152.840000004</v>
      </c>
      <c r="I19" s="220"/>
      <c r="L19" s="110"/>
      <c r="M19" s="109"/>
      <c r="N19" s="109"/>
      <c r="O19" s="109"/>
      <c r="P19" s="109"/>
      <c r="Q19" s="109"/>
    </row>
    <row r="20" spans="1:28" ht="27.95" customHeight="1">
      <c r="F20" s="178"/>
      <c r="G20" s="178"/>
      <c r="H20" s="154"/>
      <c r="I20" s="154"/>
    </row>
    <row r="21" spans="1:28" ht="45.75" customHeight="1">
      <c r="A21" s="442" t="s">
        <v>149</v>
      </c>
      <c r="B21" s="442"/>
      <c r="C21" s="442"/>
      <c r="D21" s="442"/>
      <c r="E21" s="442"/>
      <c r="F21" s="442"/>
      <c r="G21" s="442"/>
      <c r="H21" s="442"/>
      <c r="I21" s="200"/>
      <c r="J21" s="108"/>
      <c r="K21" s="108"/>
      <c r="L21" s="108"/>
      <c r="M21" s="108"/>
      <c r="N21" s="108"/>
      <c r="O21" s="108"/>
    </row>
    <row r="22" spans="1:28" ht="27.95" customHeight="1">
      <c r="A22" s="113"/>
      <c r="B22" s="439" t="s">
        <v>202</v>
      </c>
      <c r="C22" s="233" t="s">
        <v>118</v>
      </c>
      <c r="D22" s="26" t="s">
        <v>200</v>
      </c>
      <c r="E22" s="304" t="s">
        <v>118</v>
      </c>
      <c r="F22" s="25" t="s">
        <v>198</v>
      </c>
      <c r="G22" s="36" t="s">
        <v>118</v>
      </c>
      <c r="H22" s="26" t="s">
        <v>194</v>
      </c>
      <c r="I22" s="304" t="s">
        <v>118</v>
      </c>
      <c r="J22" s="25" t="s">
        <v>174</v>
      </c>
      <c r="K22" s="233" t="s">
        <v>118</v>
      </c>
      <c r="L22" s="26" t="s">
        <v>119</v>
      </c>
      <c r="M22" s="25" t="s">
        <v>14</v>
      </c>
      <c r="N22" s="26" t="s">
        <v>15</v>
      </c>
      <c r="O22" s="227" t="s">
        <v>16</v>
      </c>
      <c r="P22" s="26" t="s">
        <v>17</v>
      </c>
      <c r="Q22" s="25" t="s">
        <v>18</v>
      </c>
      <c r="R22" s="26" t="s">
        <v>19</v>
      </c>
      <c r="S22" s="227" t="s">
        <v>20</v>
      </c>
      <c r="T22" s="26" t="s">
        <v>21</v>
      </c>
      <c r="U22" s="25" t="s">
        <v>22</v>
      </c>
      <c r="V22" s="26" t="s">
        <v>23</v>
      </c>
      <c r="W22" s="25" t="s">
        <v>24</v>
      </c>
    </row>
    <row r="23" spans="1:28" ht="27.95" customHeight="1">
      <c r="A23" s="112" t="s">
        <v>2</v>
      </c>
      <c r="B23" s="440">
        <f>'RZIS '!B6</f>
        <v>69435907.829999998</v>
      </c>
      <c r="C23" s="228">
        <f>(B23/J23)-1</f>
        <v>1.8470569281900273E-2</v>
      </c>
      <c r="D23" s="305">
        <f>'RZIS '!C6</f>
        <v>240195613.97</v>
      </c>
      <c r="E23" s="306">
        <f>D23/L23-1</f>
        <v>1.7206236473406689E-2</v>
      </c>
      <c r="F23" s="115">
        <f>'RZIS '!D6</f>
        <v>181844761.28</v>
      </c>
      <c r="G23" s="114">
        <f t="shared" ref="G23:G30" si="4">(F23/M23)-1</f>
        <v>-4.1643701856726167E-2</v>
      </c>
      <c r="H23" s="305">
        <f>'RZIS '!E6</f>
        <v>139189268.88</v>
      </c>
      <c r="I23" s="306">
        <f t="shared" ref="I23:I30" si="5">H23/N23-1</f>
        <v>-1.3651299641852632E-2</v>
      </c>
      <c r="J23" s="230">
        <v>68176646.359999999</v>
      </c>
      <c r="K23" s="228">
        <f t="shared" ref="K23:K30" si="6">(J23/O23)-1</f>
        <v>-2.9582890246907523E-2</v>
      </c>
      <c r="L23" s="222">
        <v>236132659.59</v>
      </c>
      <c r="M23" s="115">
        <v>189746508.30000001</v>
      </c>
      <c r="N23" s="223">
        <v>141115681.33000001</v>
      </c>
      <c r="O23" s="384">
        <v>70254992.079999998</v>
      </c>
      <c r="P23" s="223">
        <v>210800526.28</v>
      </c>
      <c r="Q23" s="115">
        <v>166442197.66</v>
      </c>
      <c r="R23" s="223">
        <v>128555990.25</v>
      </c>
      <c r="S23" s="231">
        <v>59222835.649999999</v>
      </c>
      <c r="T23" s="223">
        <v>190088429.09999999</v>
      </c>
      <c r="U23" s="115">
        <v>150801072.02000001</v>
      </c>
      <c r="V23" s="223">
        <v>115834433.11</v>
      </c>
      <c r="W23" s="115">
        <v>54813978.990000002</v>
      </c>
    </row>
    <row r="24" spans="1:28" ht="27.95" customHeight="1">
      <c r="A24" s="10" t="s">
        <v>3</v>
      </c>
      <c r="B24" s="441">
        <f>'RZIS '!B8</f>
        <v>13865096</v>
      </c>
      <c r="C24" s="229">
        <f t="shared" ref="C24:C27" si="7">(B24/J24)-1</f>
        <v>0.15414810576564308</v>
      </c>
      <c r="D24" s="49">
        <f>'RZIS '!C8</f>
        <v>35449928.129999995</v>
      </c>
      <c r="E24" s="307">
        <f t="shared" ref="E24:E37" si="8">D24/L24-1</f>
        <v>-0.28844077640360599</v>
      </c>
      <c r="F24" s="34">
        <f>'RZIS '!D8</f>
        <v>27556192.949999988</v>
      </c>
      <c r="G24" s="116">
        <f t="shared" si="4"/>
        <v>-0.37196424550843754</v>
      </c>
      <c r="H24" s="49">
        <f>'RZIS '!E8</f>
        <v>25949636.390000001</v>
      </c>
      <c r="I24" s="307">
        <f t="shared" si="5"/>
        <v>-0.26048739393445974</v>
      </c>
      <c r="J24" s="77">
        <v>12013272.76</v>
      </c>
      <c r="K24" s="229">
        <f t="shared" si="6"/>
        <v>-0.16218473737247741</v>
      </c>
      <c r="L24" s="224">
        <v>49820066.909999996</v>
      </c>
      <c r="M24" s="34">
        <v>43876790.060000002</v>
      </c>
      <c r="N24" s="33">
        <v>35090188.020000003</v>
      </c>
      <c r="O24" s="92">
        <v>14338808.68</v>
      </c>
      <c r="P24" s="33">
        <v>40389670.649999999</v>
      </c>
      <c r="Q24" s="34">
        <v>36014837.859999999</v>
      </c>
      <c r="R24" s="33">
        <v>29862212.93</v>
      </c>
      <c r="S24" s="232">
        <v>14586163.91</v>
      </c>
      <c r="T24" s="33">
        <v>39535359.600000001</v>
      </c>
      <c r="U24" s="34">
        <v>30881396.780000001</v>
      </c>
      <c r="V24" s="33">
        <v>25489620.649999999</v>
      </c>
      <c r="W24" s="34">
        <v>12625470.779999999</v>
      </c>
    </row>
    <row r="25" spans="1:28" ht="27.95" customHeight="1">
      <c r="A25" s="10" t="s">
        <v>4</v>
      </c>
      <c r="B25" s="441">
        <f>'RZIS '!B11</f>
        <v>5481454.9299999997</v>
      </c>
      <c r="C25" s="229">
        <f t="shared" si="7"/>
        <v>0.70872490401689237</v>
      </c>
      <c r="D25" s="49">
        <f>'RZIS '!C11</f>
        <v>-1170922.1700000055</v>
      </c>
      <c r="E25" s="307">
        <f t="shared" si="8"/>
        <v>-1.0783379656873071</v>
      </c>
      <c r="F25" s="34">
        <f>'RZIS '!D11</f>
        <v>511887.96999998763</v>
      </c>
      <c r="G25" s="116">
        <f t="shared" si="4"/>
        <v>-0.97177707439480288</v>
      </c>
      <c r="H25" s="49">
        <f>'RZIS '!E11</f>
        <v>7649710.6799999997</v>
      </c>
      <c r="I25" s="307">
        <f t="shared" si="5"/>
        <v>-0.57880471254215538</v>
      </c>
      <c r="J25" s="77">
        <v>3207921.25</v>
      </c>
      <c r="K25" s="229">
        <f t="shared" si="6"/>
        <v>-0.4962328291129886</v>
      </c>
      <c r="L25" s="224">
        <v>14947058.68</v>
      </c>
      <c r="M25" s="34">
        <v>18137310.68</v>
      </c>
      <c r="N25" s="33">
        <v>18161909.469999999</v>
      </c>
      <c r="O25" s="92">
        <v>6367864.8300000001</v>
      </c>
      <c r="P25" s="33">
        <v>8855755.5899999999</v>
      </c>
      <c r="Q25" s="34">
        <v>12578971.74</v>
      </c>
      <c r="R25" s="33">
        <v>13877210.23</v>
      </c>
      <c r="S25" s="232">
        <v>6946021.0899999999</v>
      </c>
      <c r="T25" s="33">
        <v>7845359.2599999998</v>
      </c>
      <c r="U25" s="34">
        <v>6941755.6699999999</v>
      </c>
      <c r="V25" s="33">
        <v>8419122.2100000009</v>
      </c>
      <c r="W25" s="34">
        <v>4263335.24</v>
      </c>
    </row>
    <row r="26" spans="1:28" ht="27.95" customHeight="1">
      <c r="A26" s="10" t="s">
        <v>148</v>
      </c>
      <c r="B26" s="441">
        <f>'RZIS '!B14</f>
        <v>5643561.0699999994</v>
      </c>
      <c r="C26" s="229">
        <f t="shared" si="7"/>
        <v>0.87323390283729974</v>
      </c>
      <c r="D26" s="49">
        <f>'RZIS '!C14</f>
        <v>6136921.0799999945</v>
      </c>
      <c r="E26" s="307">
        <f t="shared" si="8"/>
        <v>-0.63566560765916402</v>
      </c>
      <c r="F26" s="34">
        <f>'RZIS '!D14</f>
        <v>6950274.2699999874</v>
      </c>
      <c r="G26" s="116">
        <f t="shared" si="4"/>
        <v>-0.62156548436060299</v>
      </c>
      <c r="H26" s="49">
        <f>'RZIS '!E14</f>
        <v>14399594.390000001</v>
      </c>
      <c r="I26" s="307">
        <f t="shared" si="5"/>
        <v>-0.25972500753607031</v>
      </c>
      <c r="J26" s="77">
        <v>3012736.99</v>
      </c>
      <c r="K26" s="229">
        <f t="shared" si="6"/>
        <v>-0.57405166387180517</v>
      </c>
      <c r="L26" s="224">
        <v>16844199.199999999</v>
      </c>
      <c r="M26" s="34">
        <v>18365857.190000001</v>
      </c>
      <c r="N26" s="33">
        <v>19451682.870000001</v>
      </c>
      <c r="O26" s="92">
        <v>7073010.3499999996</v>
      </c>
      <c r="P26" s="33">
        <v>8637247.9000000004</v>
      </c>
      <c r="Q26" s="34">
        <v>13181086.890000001</v>
      </c>
      <c r="R26" s="33">
        <v>13822560.07</v>
      </c>
      <c r="S26" s="232">
        <v>5842310.7300000004</v>
      </c>
      <c r="T26" s="33">
        <v>10787589.09</v>
      </c>
      <c r="U26" s="34">
        <v>9099741.9800000004</v>
      </c>
      <c r="V26" s="33">
        <v>9871605.9600000009</v>
      </c>
      <c r="W26" s="34">
        <v>5160072.24</v>
      </c>
    </row>
    <row r="27" spans="1:28" ht="27.95" customHeight="1">
      <c r="A27" s="10" t="s">
        <v>5</v>
      </c>
      <c r="B27" s="441">
        <f>PP!B10</f>
        <v>2656756.56</v>
      </c>
      <c r="C27" s="229">
        <f t="shared" si="7"/>
        <v>0.20961099179570009</v>
      </c>
      <c r="D27" s="49">
        <f>PP!C10</f>
        <v>10252491.57</v>
      </c>
      <c r="E27" s="307">
        <f t="shared" si="8"/>
        <v>0.21321953851291831</v>
      </c>
      <c r="F27" s="34">
        <f>PP!D10</f>
        <v>7317821.8300000001</v>
      </c>
      <c r="G27" s="116">
        <f t="shared" si="4"/>
        <v>0.16807668458500769</v>
      </c>
      <c r="H27" s="49">
        <f>PP!E10</f>
        <v>4618426.26</v>
      </c>
      <c r="I27" s="307">
        <f t="shared" si="5"/>
        <v>0.14198454104336466</v>
      </c>
      <c r="J27" s="77">
        <v>2196372.7000000002</v>
      </c>
      <c r="K27" s="229">
        <f t="shared" si="6"/>
        <v>0.11139834792559378</v>
      </c>
      <c r="L27" s="224">
        <v>8450648.25</v>
      </c>
      <c r="M27" s="34">
        <v>6264847.0999999996</v>
      </c>
      <c r="N27" s="33">
        <v>4044210.84</v>
      </c>
      <c r="O27" s="92">
        <v>1976224.55</v>
      </c>
      <c r="P27" s="33">
        <v>7539705.6100000003</v>
      </c>
      <c r="Q27" s="34">
        <v>5687527.5800000001</v>
      </c>
      <c r="R27" s="33">
        <v>3691139.03</v>
      </c>
      <c r="S27" s="232">
        <v>1816935.48</v>
      </c>
      <c r="T27" s="33">
        <v>7339447.5700000003</v>
      </c>
      <c r="U27" s="34">
        <v>5467993.4000000004</v>
      </c>
      <c r="V27" s="33">
        <v>3618135.23</v>
      </c>
      <c r="W27" s="34">
        <v>1799243.09</v>
      </c>
    </row>
    <row r="28" spans="1:28" ht="27.95" customHeight="1">
      <c r="A28" s="10" t="s">
        <v>1</v>
      </c>
      <c r="B28" s="441">
        <f>B26+B27</f>
        <v>8300317.629999999</v>
      </c>
      <c r="C28" s="229">
        <f>(B28/J28)-1</f>
        <v>0.59342346849294292</v>
      </c>
      <c r="D28" s="49">
        <f>D26+D27</f>
        <v>16389412.649999995</v>
      </c>
      <c r="E28" s="307">
        <f t="shared" si="8"/>
        <v>-0.35206517128056469</v>
      </c>
      <c r="F28" s="77">
        <f t="shared" ref="F28" si="9">F26+F27</f>
        <v>14268096.099999987</v>
      </c>
      <c r="G28" s="116">
        <f t="shared" si="4"/>
        <v>-0.42071911821892982</v>
      </c>
      <c r="H28" s="49">
        <f>H26+H27</f>
        <v>19018020.649999999</v>
      </c>
      <c r="I28" s="307">
        <f t="shared" si="5"/>
        <v>-0.19058109111611243</v>
      </c>
      <c r="J28" s="77">
        <f>J26+J27</f>
        <v>5209109.6900000004</v>
      </c>
      <c r="K28" s="229">
        <f t="shared" si="6"/>
        <v>-0.42435910355250028</v>
      </c>
      <c r="L28" s="76">
        <f t="shared" ref="L28:W28" si="10">L26+L27</f>
        <v>25294847.449999999</v>
      </c>
      <c r="M28" s="77">
        <f t="shared" si="10"/>
        <v>24630704.289999999</v>
      </c>
      <c r="N28" s="76">
        <f t="shared" si="10"/>
        <v>23495893.710000001</v>
      </c>
      <c r="O28" s="92">
        <f t="shared" si="10"/>
        <v>9049234.9000000004</v>
      </c>
      <c r="P28" s="76">
        <f t="shared" si="10"/>
        <v>16176953.510000002</v>
      </c>
      <c r="Q28" s="77">
        <f t="shared" si="10"/>
        <v>18868614.469999999</v>
      </c>
      <c r="R28" s="76">
        <f t="shared" si="10"/>
        <v>17513699.100000001</v>
      </c>
      <c r="S28" s="92">
        <f t="shared" si="10"/>
        <v>7659246.2100000009</v>
      </c>
      <c r="T28" s="76">
        <f t="shared" si="10"/>
        <v>18127036.66</v>
      </c>
      <c r="U28" s="77">
        <f t="shared" si="10"/>
        <v>14567735.380000001</v>
      </c>
      <c r="V28" s="76">
        <f t="shared" si="10"/>
        <v>13489741.190000001</v>
      </c>
      <c r="W28" s="77">
        <f t="shared" si="10"/>
        <v>6959315.3300000001</v>
      </c>
    </row>
    <row r="29" spans="1:28" ht="27.95" customHeight="1">
      <c r="A29" s="10" t="s">
        <v>6</v>
      </c>
      <c r="B29" s="441">
        <f>'RZIS '!B18</f>
        <v>5079232.3999999994</v>
      </c>
      <c r="C29" s="229">
        <f t="shared" ref="C29:C30" si="11">(B29/J29)-1</f>
        <v>0.7015738730961556</v>
      </c>
      <c r="D29" s="49">
        <f>'RZIS '!C18</f>
        <v>3804241.7899999944</v>
      </c>
      <c r="E29" s="307">
        <f t="shared" si="8"/>
        <v>-0.71897149074658606</v>
      </c>
      <c r="F29" s="34">
        <f>'RZIS '!D18</f>
        <v>5669108.749999987</v>
      </c>
      <c r="G29" s="116">
        <f t="shared" si="4"/>
        <v>-0.65147449377123445</v>
      </c>
      <c r="H29" s="49">
        <f>'RZIS '!E18</f>
        <v>13837954</v>
      </c>
      <c r="I29" s="307">
        <f t="shared" si="5"/>
        <v>-0.21923199029429585</v>
      </c>
      <c r="J29" s="77">
        <v>2985020.21</v>
      </c>
      <c r="K29" s="229">
        <f t="shared" si="6"/>
        <v>-0.54499010301488471</v>
      </c>
      <c r="L29" s="224">
        <v>13536853.609999999</v>
      </c>
      <c r="M29" s="34">
        <v>16265979.529999999</v>
      </c>
      <c r="N29" s="33">
        <v>17723515.600000001</v>
      </c>
      <c r="O29" s="92">
        <v>6560341.2800000003</v>
      </c>
      <c r="P29" s="33">
        <v>5627120.1100000003</v>
      </c>
      <c r="Q29" s="34">
        <v>10590304.25</v>
      </c>
      <c r="R29" s="33">
        <v>11784139.609999999</v>
      </c>
      <c r="S29" s="232">
        <v>5046721.43</v>
      </c>
      <c r="T29" s="33">
        <v>6009270.0899999999</v>
      </c>
      <c r="U29" s="34">
        <v>5695036.3099999996</v>
      </c>
      <c r="V29" s="33">
        <v>7450125.9299999997</v>
      </c>
      <c r="W29" s="34">
        <v>4196060.5599999996</v>
      </c>
    </row>
    <row r="30" spans="1:28" ht="27.95" customHeight="1">
      <c r="A30" s="10" t="s">
        <v>7</v>
      </c>
      <c r="B30" s="441">
        <f>'RZIS '!B21</f>
        <v>4117749.3999999994</v>
      </c>
      <c r="C30" s="229">
        <f t="shared" si="11"/>
        <v>0.69208470499808161</v>
      </c>
      <c r="D30" s="49">
        <f>'RZIS '!C21</f>
        <v>2211037.7899999944</v>
      </c>
      <c r="E30" s="307">
        <f t="shared" si="8"/>
        <v>-0.7957475205403749</v>
      </c>
      <c r="F30" s="34">
        <f>'RZIS '!D21</f>
        <v>2437744.749999987</v>
      </c>
      <c r="G30" s="116">
        <f t="shared" si="4"/>
        <v>-0.81126939965748013</v>
      </c>
      <c r="H30" s="49">
        <f>'RZIS '!E21</f>
        <v>9420346</v>
      </c>
      <c r="I30" s="307">
        <f t="shared" si="5"/>
        <v>-0.33248026215924387</v>
      </c>
      <c r="J30" s="77">
        <v>2433536.21</v>
      </c>
      <c r="K30" s="229">
        <f t="shared" si="6"/>
        <v>-0.49601194292472273</v>
      </c>
      <c r="L30" s="224">
        <v>10825023.01</v>
      </c>
      <c r="M30" s="34">
        <v>12916531.529999999</v>
      </c>
      <c r="N30" s="33">
        <v>14112460.6</v>
      </c>
      <c r="O30" s="92">
        <v>4828559.28</v>
      </c>
      <c r="P30" s="33">
        <v>2732481.2</v>
      </c>
      <c r="Q30" s="34">
        <v>6772364.7300000004</v>
      </c>
      <c r="R30" s="33">
        <v>8150110.1500000004</v>
      </c>
      <c r="S30" s="232">
        <v>3418685.37</v>
      </c>
      <c r="T30" s="33">
        <v>5639833.0099999998</v>
      </c>
      <c r="U30" s="34">
        <v>3483208.13</v>
      </c>
      <c r="V30" s="33">
        <v>4945106.42</v>
      </c>
      <c r="W30" s="34">
        <v>2842426.27</v>
      </c>
    </row>
    <row r="31" spans="1:28" ht="27.95" customHeight="1">
      <c r="A31" s="10"/>
      <c r="B31" s="441"/>
      <c r="C31" s="229"/>
      <c r="D31" s="14"/>
      <c r="E31" s="307"/>
      <c r="F31" s="34"/>
      <c r="G31" s="116"/>
      <c r="H31" s="14"/>
      <c r="I31" s="307"/>
      <c r="J31" s="77"/>
      <c r="K31" s="229"/>
      <c r="L31" s="224"/>
      <c r="M31" s="34"/>
      <c r="N31" s="33"/>
      <c r="O31" s="92"/>
      <c r="P31" s="33"/>
      <c r="Q31" s="34"/>
      <c r="R31" s="33"/>
      <c r="S31" s="232"/>
      <c r="T31" s="33"/>
      <c r="U31" s="34"/>
      <c r="V31" s="33"/>
      <c r="W31" s="34"/>
    </row>
    <row r="32" spans="1:28" ht="27.95" customHeight="1">
      <c r="A32" s="10" t="s">
        <v>8</v>
      </c>
      <c r="B32" s="441">
        <f>BILANS!B30</f>
        <v>389116830.48000002</v>
      </c>
      <c r="C32" s="229">
        <f t="shared" ref="C32:C37" si="12">(B32/J32)-1</f>
        <v>2.1324324902802116E-2</v>
      </c>
      <c r="D32" s="49">
        <f>BILANS!C30</f>
        <v>354877392.49000001</v>
      </c>
      <c r="E32" s="307">
        <f t="shared" si="8"/>
        <v>1.0610879101955906E-2</v>
      </c>
      <c r="F32" s="34">
        <f>BILANS!D30</f>
        <v>357434193.40999997</v>
      </c>
      <c r="G32" s="116">
        <f t="shared" ref="G32:G37" si="13">(F32/M32)-1</f>
        <v>4.1461929982277157E-2</v>
      </c>
      <c r="H32" s="49">
        <f>BILANS!E30</f>
        <v>364805086.13</v>
      </c>
      <c r="I32" s="307">
        <f t="shared" ref="I32:I37" si="14">H32/N32-1</f>
        <v>4.2623669824816579E-2</v>
      </c>
      <c r="J32" s="77">
        <v>380992424.24000001</v>
      </c>
      <c r="K32" s="229">
        <f t="shared" ref="K32:K37" si="15">(J32/O32)-1</f>
        <v>9.0786419873220003E-2</v>
      </c>
      <c r="L32" s="224">
        <v>351151367.77999997</v>
      </c>
      <c r="M32" s="34">
        <v>343204281.51999998</v>
      </c>
      <c r="N32" s="33">
        <v>349891429.37</v>
      </c>
      <c r="O32" s="92">
        <v>349282331.81</v>
      </c>
      <c r="P32" s="33">
        <v>307448754.75</v>
      </c>
      <c r="Q32" s="34">
        <v>293979653.92000002</v>
      </c>
      <c r="R32" s="33">
        <v>302888485.00999999</v>
      </c>
      <c r="S32" s="232">
        <v>321698876.67000002</v>
      </c>
      <c r="T32" s="33">
        <v>292167224.08999997</v>
      </c>
      <c r="U32" s="34">
        <v>283247704.67000002</v>
      </c>
      <c r="V32" s="33">
        <v>299304796.69999999</v>
      </c>
      <c r="W32" s="34">
        <v>302780126.38</v>
      </c>
    </row>
    <row r="33" spans="1:23" ht="27.95" customHeight="1">
      <c r="A33" s="10" t="s">
        <v>9</v>
      </c>
      <c r="B33" s="441">
        <f>BILANS!B17</f>
        <v>224737549.71000001</v>
      </c>
      <c r="C33" s="229">
        <f t="shared" si="12"/>
        <v>0.10466548479239379</v>
      </c>
      <c r="D33" s="49">
        <f>BILANS!C17</f>
        <v>222525340.06999999</v>
      </c>
      <c r="E33" s="307">
        <f t="shared" si="8"/>
        <v>0.1107355436307409</v>
      </c>
      <c r="F33" s="34">
        <f>BILANS!D17</f>
        <v>215046526.09</v>
      </c>
      <c r="G33" s="116">
        <f t="shared" si="13"/>
        <v>3.0983557738343492E-2</v>
      </c>
      <c r="H33" s="49">
        <f>BILANS!E17</f>
        <v>205067557.59999999</v>
      </c>
      <c r="I33" s="307">
        <f t="shared" si="14"/>
        <v>-8.2113221552848614E-4</v>
      </c>
      <c r="J33" s="77">
        <v>203443986.25999999</v>
      </c>
      <c r="K33" s="229">
        <f t="shared" si="15"/>
        <v>2.9372354521939759E-2</v>
      </c>
      <c r="L33" s="224">
        <v>200340523.31</v>
      </c>
      <c r="M33" s="34">
        <v>208583856.13999999</v>
      </c>
      <c r="N33" s="33">
        <v>205236083.56</v>
      </c>
      <c r="O33" s="92">
        <v>197638867.38</v>
      </c>
      <c r="P33" s="33">
        <v>189390177.69</v>
      </c>
      <c r="Q33" s="34">
        <v>191969820.59</v>
      </c>
      <c r="R33" s="33">
        <v>189947432.06999999</v>
      </c>
      <c r="S33" s="232">
        <v>188081378.08000001</v>
      </c>
      <c r="T33" s="33">
        <v>190244648.44</v>
      </c>
      <c r="U33" s="34">
        <v>187095180.59</v>
      </c>
      <c r="V33" s="33">
        <v>186981527.18000001</v>
      </c>
      <c r="W33" s="34">
        <v>187972828.19</v>
      </c>
    </row>
    <row r="34" spans="1:23" ht="27.95" customHeight="1">
      <c r="A34" s="10" t="s">
        <v>10</v>
      </c>
      <c r="B34" s="441">
        <f>BILANS!B29</f>
        <v>164379280.77000001</v>
      </c>
      <c r="C34" s="229">
        <f t="shared" si="12"/>
        <v>-7.4172194133768854E-2</v>
      </c>
      <c r="D34" s="49">
        <f>BILANS!C29</f>
        <v>132352052.41999999</v>
      </c>
      <c r="E34" s="307">
        <f t="shared" si="8"/>
        <v>-0.12239698089928752</v>
      </c>
      <c r="F34" s="34">
        <f>BILANS!D29</f>
        <v>142387667.31999999</v>
      </c>
      <c r="G34" s="116">
        <f t="shared" si="13"/>
        <v>5.7697351037741873E-2</v>
      </c>
      <c r="H34" s="49">
        <f>BILANS!E29</f>
        <v>159737528.53</v>
      </c>
      <c r="I34" s="307">
        <f t="shared" si="14"/>
        <v>0.10426287833019288</v>
      </c>
      <c r="J34" s="77">
        <v>177548437.97999999</v>
      </c>
      <c r="K34" s="229">
        <f t="shared" si="15"/>
        <v>0.17082815700216303</v>
      </c>
      <c r="L34" s="224">
        <v>150810844.47</v>
      </c>
      <c r="M34" s="34">
        <v>134620425.38</v>
      </c>
      <c r="N34" s="33">
        <v>144655345.81</v>
      </c>
      <c r="O34" s="92">
        <v>151643464.43000001</v>
      </c>
      <c r="P34" s="33">
        <v>118058577.06</v>
      </c>
      <c r="Q34" s="34">
        <v>102009833.33</v>
      </c>
      <c r="R34" s="33">
        <v>112941052.94</v>
      </c>
      <c r="S34" s="232">
        <v>133617498.59</v>
      </c>
      <c r="T34" s="33">
        <v>101922575.65000001</v>
      </c>
      <c r="U34" s="34">
        <v>96152524.079999998</v>
      </c>
      <c r="V34" s="33">
        <v>112323269.52</v>
      </c>
      <c r="W34" s="34">
        <v>114807298.19</v>
      </c>
    </row>
    <row r="35" spans="1:23" ht="27.95" customHeight="1">
      <c r="A35" s="10" t="s">
        <v>11</v>
      </c>
      <c r="B35" s="441">
        <f>BILANS!B39</f>
        <v>202894544.72</v>
      </c>
      <c r="C35" s="229">
        <f t="shared" si="12"/>
        <v>1.3756579685930692E-3</v>
      </c>
      <c r="D35" s="49">
        <f>BILANS!C39</f>
        <v>200609359.35999998</v>
      </c>
      <c r="E35" s="307">
        <f t="shared" si="8"/>
        <v>3.0743905740251432E-3</v>
      </c>
      <c r="F35" s="34">
        <f>BILANS!D39</f>
        <v>202444898.54999998</v>
      </c>
      <c r="G35" s="116">
        <f t="shared" si="13"/>
        <v>1.9949485968888236E-2</v>
      </c>
      <c r="H35" s="49">
        <f>BILANS!E39</f>
        <v>208912833.19999999</v>
      </c>
      <c r="I35" s="307">
        <f t="shared" si="14"/>
        <v>4.6678890684243024E-2</v>
      </c>
      <c r="J35" s="77">
        <v>202615814.66</v>
      </c>
      <c r="K35" s="229">
        <f t="shared" si="15"/>
        <v>6.2688675373258285E-2</v>
      </c>
      <c r="L35" s="224">
        <v>199994498.16</v>
      </c>
      <c r="M35" s="34">
        <v>198485220.43000001</v>
      </c>
      <c r="N35" s="33">
        <v>199595917.19999999</v>
      </c>
      <c r="O35" s="92">
        <v>190663379.93000001</v>
      </c>
      <c r="P35" s="33">
        <v>184951188.33000001</v>
      </c>
      <c r="Q35" s="34">
        <v>188390898.59999999</v>
      </c>
      <c r="R35" s="33">
        <v>187532240.99000001</v>
      </c>
      <c r="S35" s="232">
        <v>182270780.52000001</v>
      </c>
      <c r="T35" s="33">
        <v>179126740.28</v>
      </c>
      <c r="U35" s="34">
        <v>176699557.36000001</v>
      </c>
      <c r="V35" s="33">
        <v>177930652.08000001</v>
      </c>
      <c r="W35" s="34">
        <v>175413279.21000001</v>
      </c>
    </row>
    <row r="36" spans="1:23" ht="27.95" customHeight="1">
      <c r="A36" s="10" t="s">
        <v>12</v>
      </c>
      <c r="B36" s="441">
        <f>BILANS!B47</f>
        <v>44575464.240000002</v>
      </c>
      <c r="C36" s="229">
        <f t="shared" si="12"/>
        <v>-6.8556541519335545E-2</v>
      </c>
      <c r="D36" s="49">
        <f>BILANS!C47</f>
        <v>45982552.299999997</v>
      </c>
      <c r="E36" s="307">
        <f t="shared" si="8"/>
        <v>-3.2746216791990412E-2</v>
      </c>
      <c r="F36" s="34">
        <f>BILANS!D47</f>
        <v>52415746.660000004</v>
      </c>
      <c r="G36" s="116">
        <f t="shared" si="13"/>
        <v>2.9551510125232383E-2</v>
      </c>
      <c r="H36" s="49">
        <f>BILANS!E47</f>
        <v>48519752.840000004</v>
      </c>
      <c r="I36" s="307">
        <f t="shared" si="14"/>
        <v>-1.4465398961107101E-2</v>
      </c>
      <c r="J36" s="77">
        <v>47856328.619999997</v>
      </c>
      <c r="K36" s="229">
        <f t="shared" si="15"/>
        <v>-8.7277603300730311E-2</v>
      </c>
      <c r="L36" s="224">
        <v>47539284</v>
      </c>
      <c r="M36" s="34">
        <v>50911242.560000002</v>
      </c>
      <c r="N36" s="33">
        <v>49231912.090000004</v>
      </c>
      <c r="O36" s="92">
        <v>52432512.659999996</v>
      </c>
      <c r="P36" s="33">
        <v>46767409.159999996</v>
      </c>
      <c r="Q36" s="34">
        <v>30758018.75</v>
      </c>
      <c r="R36" s="33">
        <v>30029880.34</v>
      </c>
      <c r="S36" s="232">
        <v>32036804.32</v>
      </c>
      <c r="T36" s="33">
        <v>30824330.969999999</v>
      </c>
      <c r="U36" s="34">
        <v>34567971.850000001</v>
      </c>
      <c r="V36" s="33">
        <v>34722093.350000001</v>
      </c>
      <c r="W36" s="34">
        <v>38574615.009999998</v>
      </c>
    </row>
    <row r="37" spans="1:23" ht="27.95" customHeight="1">
      <c r="A37" s="10" t="s">
        <v>13</v>
      </c>
      <c r="B37" s="441">
        <f>BILANS!B57</f>
        <v>141646821.52000001</v>
      </c>
      <c r="C37" s="229">
        <f t="shared" si="12"/>
        <v>8.5247598903115396E-2</v>
      </c>
      <c r="D37" s="49">
        <f>BILANS!C57</f>
        <v>108285480.82999998</v>
      </c>
      <c r="E37" s="307">
        <f t="shared" si="8"/>
        <v>4.5049256668831195E-2</v>
      </c>
      <c r="F37" s="34">
        <f>BILANS!D57</f>
        <v>102573548.19999997</v>
      </c>
      <c r="G37" s="116">
        <f t="shared" si="13"/>
        <v>9.3443486986073188E-2</v>
      </c>
      <c r="H37" s="49">
        <f>BILANS!E57</f>
        <v>107372500.09</v>
      </c>
      <c r="I37" s="307">
        <f t="shared" si="14"/>
        <v>6.242504724753517E-2</v>
      </c>
      <c r="J37" s="77">
        <v>130520280.95999999</v>
      </c>
      <c r="K37" s="229">
        <f t="shared" si="15"/>
        <v>0.22916148162369843</v>
      </c>
      <c r="L37" s="224">
        <v>103617585.62</v>
      </c>
      <c r="M37" s="34">
        <v>93807818.530000001</v>
      </c>
      <c r="N37" s="33">
        <v>101063600.08</v>
      </c>
      <c r="O37" s="92">
        <v>106186439.22</v>
      </c>
      <c r="P37" s="33">
        <v>75730157.260000005</v>
      </c>
      <c r="Q37" s="34">
        <v>74830736.569999993</v>
      </c>
      <c r="R37" s="33">
        <v>85326363.680000007</v>
      </c>
      <c r="S37" s="232">
        <v>107391291.83</v>
      </c>
      <c r="T37" s="33">
        <v>82216152.840000004</v>
      </c>
      <c r="U37" s="34">
        <v>71980175.459999993</v>
      </c>
      <c r="V37" s="33">
        <v>86652051.269999996</v>
      </c>
      <c r="W37" s="34">
        <v>88792232.159999996</v>
      </c>
    </row>
    <row r="38" spans="1:23" ht="27.95" customHeight="1">
      <c r="B38" s="15"/>
    </row>
    <row r="39" spans="1:23" ht="39.75" customHeight="1">
      <c r="A39" s="442" t="s">
        <v>151</v>
      </c>
      <c r="B39" s="442"/>
      <c r="C39" s="442"/>
      <c r="D39" s="442"/>
      <c r="E39" s="442"/>
      <c r="F39" s="442"/>
      <c r="G39" s="442"/>
      <c r="H39" s="442"/>
      <c r="I39" s="200"/>
    </row>
    <row r="40" spans="1:23" ht="27.95" customHeight="1">
      <c r="A40" s="180"/>
      <c r="B40" s="439" t="s">
        <v>202</v>
      </c>
      <c r="C40" s="233" t="s">
        <v>118</v>
      </c>
      <c r="D40" s="26" t="s">
        <v>200</v>
      </c>
      <c r="E40" s="304" t="s">
        <v>118</v>
      </c>
      <c r="F40" s="25" t="s">
        <v>199</v>
      </c>
      <c r="G40" s="36" t="s">
        <v>118</v>
      </c>
      <c r="H40" s="26" t="s">
        <v>196</v>
      </c>
      <c r="I40" s="304" t="s">
        <v>118</v>
      </c>
      <c r="J40" s="25" t="s">
        <v>174</v>
      </c>
      <c r="K40" s="233" t="s">
        <v>118</v>
      </c>
      <c r="L40" s="26" t="s">
        <v>121</v>
      </c>
      <c r="M40" s="25" t="s">
        <v>25</v>
      </c>
      <c r="N40" s="26" t="s">
        <v>26</v>
      </c>
      <c r="O40" s="25" t="s">
        <v>16</v>
      </c>
      <c r="P40" s="26" t="s">
        <v>27</v>
      </c>
      <c r="Q40" s="25" t="s">
        <v>28</v>
      </c>
      <c r="R40" s="26" t="s">
        <v>29</v>
      </c>
      <c r="S40" s="227" t="s">
        <v>20</v>
      </c>
      <c r="T40" s="26" t="s">
        <v>30</v>
      </c>
      <c r="U40" s="25" t="s">
        <v>31</v>
      </c>
      <c r="V40" s="26" t="s">
        <v>32</v>
      </c>
      <c r="W40" s="25" t="s">
        <v>24</v>
      </c>
    </row>
    <row r="41" spans="1:23" ht="27.95" customHeight="1">
      <c r="A41" s="112" t="s">
        <v>2</v>
      </c>
      <c r="B41" s="440">
        <f>B23</f>
        <v>69435907.829999998</v>
      </c>
      <c r="C41" s="228">
        <f>(B41/J41)-1</f>
        <v>1.8470569281900273E-2</v>
      </c>
      <c r="D41" s="343">
        <f t="shared" ref="D41:D48" si="16">D23-F23</f>
        <v>58350852.689999998</v>
      </c>
      <c r="E41" s="307">
        <f t="shared" ref="E41:E48" si="17">D41/L41-1</f>
        <v>0.25793692874406204</v>
      </c>
      <c r="F41" s="115">
        <f>F23-H23</f>
        <v>42655492.400000006</v>
      </c>
      <c r="G41" s="114">
        <f t="shared" ref="G41:G48" si="18">(F41/M41)-1</f>
        <v>-0.12287133372595394</v>
      </c>
      <c r="H41" s="305">
        <f t="shared" ref="H41:H48" si="19">H23-J23</f>
        <v>71012622.519999996</v>
      </c>
      <c r="I41" s="307">
        <f t="shared" ref="I41:I48" si="20">H41/N41-1</f>
        <v>2.1441122236893762E-3</v>
      </c>
      <c r="J41" s="230">
        <v>68176646.359999999</v>
      </c>
      <c r="K41" s="228">
        <f t="shared" ref="K41:K48" si="21">(J41/O41)-1</f>
        <v>-2.9582890246907523E-2</v>
      </c>
      <c r="L41" s="225">
        <v>46386151.289999992</v>
      </c>
      <c r="M41" s="115">
        <v>48630826.969999999</v>
      </c>
      <c r="N41" s="223">
        <v>70860689.250000015</v>
      </c>
      <c r="O41" s="230">
        <v>70254992.079999998</v>
      </c>
      <c r="P41" s="223">
        <v>44358328.620000005</v>
      </c>
      <c r="Q41" s="115">
        <v>37886207.409999996</v>
      </c>
      <c r="R41" s="223">
        <v>69333154.599999994</v>
      </c>
      <c r="S41" s="231">
        <v>59222835.649999999</v>
      </c>
      <c r="T41" s="223">
        <v>39287357.079999983</v>
      </c>
      <c r="U41" s="115">
        <v>34966638.910000011</v>
      </c>
      <c r="V41" s="223">
        <v>61020454.119999997</v>
      </c>
      <c r="W41" s="115">
        <v>54813978.990000002</v>
      </c>
    </row>
    <row r="42" spans="1:23" ht="27.95" customHeight="1">
      <c r="A42" s="10" t="s">
        <v>3</v>
      </c>
      <c r="B42" s="441">
        <f>B24</f>
        <v>13865096</v>
      </c>
      <c r="C42" s="229">
        <f t="shared" ref="C42:C48" si="22">(B42/J42)-1</f>
        <v>0.15414810576564308</v>
      </c>
      <c r="D42" s="344">
        <f t="shared" si="16"/>
        <v>7893735.1800000072</v>
      </c>
      <c r="E42" s="307">
        <f t="shared" si="17"/>
        <v>0.32817894559295424</v>
      </c>
      <c r="F42" s="34">
        <f>F24-H24</f>
        <v>1606556.5599999875</v>
      </c>
      <c r="G42" s="116">
        <f t="shared" si="18"/>
        <v>-0.81715837900859478</v>
      </c>
      <c r="H42" s="49">
        <f t="shared" si="19"/>
        <v>13936363.630000001</v>
      </c>
      <c r="I42" s="307">
        <f t="shared" si="20"/>
        <v>-0.32841266107373857</v>
      </c>
      <c r="J42" s="77">
        <v>12013272.76</v>
      </c>
      <c r="K42" s="229">
        <f t="shared" si="21"/>
        <v>-0.16218473737247741</v>
      </c>
      <c r="L42" s="226">
        <v>5943276.849999994</v>
      </c>
      <c r="M42" s="34">
        <v>8786602.0399999991</v>
      </c>
      <c r="N42" s="33">
        <v>20751379.340000004</v>
      </c>
      <c r="O42" s="77">
        <v>14338808.68</v>
      </c>
      <c r="P42" s="33">
        <v>4374832.7899999991</v>
      </c>
      <c r="Q42" s="34">
        <v>6152624.9299999997</v>
      </c>
      <c r="R42" s="33">
        <v>15276049.02</v>
      </c>
      <c r="S42" s="232">
        <v>14586163.91</v>
      </c>
      <c r="T42" s="33">
        <v>8653962.8200000003</v>
      </c>
      <c r="U42" s="34">
        <v>5391776.1300000027</v>
      </c>
      <c r="V42" s="33">
        <v>12864149.869999999</v>
      </c>
      <c r="W42" s="34">
        <v>12625470.779999999</v>
      </c>
    </row>
    <row r="43" spans="1:23" ht="27.95" customHeight="1">
      <c r="A43" s="10" t="s">
        <v>4</v>
      </c>
      <c r="B43" s="441">
        <f t="shared" ref="B43:B48" si="23">B25</f>
        <v>5481454.9299999997</v>
      </c>
      <c r="C43" s="229">
        <f t="shared" si="22"/>
        <v>0.70872490401689237</v>
      </c>
      <c r="D43" s="344">
        <f t="shared" si="16"/>
        <v>-1682810.1399999931</v>
      </c>
      <c r="E43" s="307">
        <f t="shared" si="17"/>
        <v>-0.47251498000785108</v>
      </c>
      <c r="F43" s="34">
        <f>F25-H25</f>
        <v>-7137822.7100000121</v>
      </c>
      <c r="G43" s="116">
        <f t="shared" si="18"/>
        <v>289.16966728852401</v>
      </c>
      <c r="H43" s="49">
        <f t="shared" si="19"/>
        <v>4441789.43</v>
      </c>
      <c r="I43" s="307">
        <f t="shared" si="20"/>
        <v>-0.62338709360693079</v>
      </c>
      <c r="J43" s="77">
        <v>3207921.25</v>
      </c>
      <c r="K43" s="229">
        <f t="shared" si="21"/>
        <v>-0.4962328291129886</v>
      </c>
      <c r="L43" s="226">
        <v>-3190252</v>
      </c>
      <c r="M43" s="34">
        <v>-24598.789999999106</v>
      </c>
      <c r="N43" s="33">
        <v>11794044.639999999</v>
      </c>
      <c r="O43" s="77">
        <v>6367864.8300000001</v>
      </c>
      <c r="P43" s="33">
        <v>-3723216.1500000004</v>
      </c>
      <c r="Q43" s="34">
        <v>-1298238.4900000002</v>
      </c>
      <c r="R43" s="33">
        <v>6931189.1400000006</v>
      </c>
      <c r="S43" s="232">
        <v>6946021.0899999999</v>
      </c>
      <c r="T43" s="33">
        <v>903603.58999999985</v>
      </c>
      <c r="U43" s="34">
        <v>-1477366.540000001</v>
      </c>
      <c r="V43" s="33">
        <v>4155786.9700000007</v>
      </c>
      <c r="W43" s="34">
        <v>4263335.24</v>
      </c>
    </row>
    <row r="44" spans="1:23" ht="27.95" customHeight="1">
      <c r="A44" s="10" t="s">
        <v>148</v>
      </c>
      <c r="B44" s="441">
        <f t="shared" si="23"/>
        <v>5643561.0699999994</v>
      </c>
      <c r="C44" s="229">
        <f t="shared" si="22"/>
        <v>0.87323390283729974</v>
      </c>
      <c r="D44" s="344">
        <f t="shared" si="16"/>
        <v>-813353.18999999296</v>
      </c>
      <c r="E44" s="307">
        <f t="shared" si="17"/>
        <v>-0.46548225991308867</v>
      </c>
      <c r="F44" s="34">
        <f>F26-H26</f>
        <v>-7449320.1200000132</v>
      </c>
      <c r="G44" s="116">
        <f t="shared" si="18"/>
        <v>5.8605120114676374</v>
      </c>
      <c r="H44" s="49">
        <f t="shared" si="19"/>
        <v>11386857.4</v>
      </c>
      <c r="I44" s="307">
        <f t="shared" si="20"/>
        <v>-8.012289834774633E-2</v>
      </c>
      <c r="J44" s="77">
        <v>3012736.99</v>
      </c>
      <c r="K44" s="229">
        <f t="shared" si="21"/>
        <v>-0.57405166387180517</v>
      </c>
      <c r="L44" s="226">
        <v>-1521657.9900000021</v>
      </c>
      <c r="M44" s="34">
        <v>-1085825.6799999997</v>
      </c>
      <c r="N44" s="33">
        <v>12378672.520000001</v>
      </c>
      <c r="O44" s="77">
        <v>7073010.3499999996</v>
      </c>
      <c r="P44" s="33">
        <v>-4543838.99</v>
      </c>
      <c r="Q44" s="34">
        <v>-641473.1799999997</v>
      </c>
      <c r="R44" s="33">
        <v>7980249.3399999999</v>
      </c>
      <c r="S44" s="232">
        <v>5842310.7300000004</v>
      </c>
      <c r="T44" s="33">
        <v>1687847.1099999994</v>
      </c>
      <c r="U44" s="34">
        <v>-771863.98000000045</v>
      </c>
      <c r="V44" s="33">
        <v>4711533.7200000007</v>
      </c>
      <c r="W44" s="34">
        <v>5160072.24</v>
      </c>
    </row>
    <row r="45" spans="1:23" ht="27.95" customHeight="1">
      <c r="A45" s="10" t="s">
        <v>5</v>
      </c>
      <c r="B45" s="441">
        <f t="shared" si="23"/>
        <v>2656756.56</v>
      </c>
      <c r="C45" s="229">
        <f t="shared" si="22"/>
        <v>0.20981628415300557</v>
      </c>
      <c r="D45" s="344">
        <f t="shared" si="16"/>
        <v>2934669.74</v>
      </c>
      <c r="E45" s="307">
        <f t="shared" si="17"/>
        <v>0.26441468500247667</v>
      </c>
      <c r="F45" s="34">
        <f>F27-H27</f>
        <v>2699395.5700000003</v>
      </c>
      <c r="G45" s="116">
        <f t="shared" si="18"/>
        <v>0.21559555638346595</v>
      </c>
      <c r="H45" s="49">
        <f t="shared" si="19"/>
        <v>2422053.5599999996</v>
      </c>
      <c r="I45" s="307">
        <f t="shared" si="20"/>
        <v>0.17464247028463964</v>
      </c>
      <c r="J45" s="77">
        <v>2196000</v>
      </c>
      <c r="K45" s="229">
        <f t="shared" si="21"/>
        <v>0.11121054882496706</v>
      </c>
      <c r="L45" s="226">
        <v>2320970.9399999985</v>
      </c>
      <c r="M45" s="34">
        <v>2220636.2600000012</v>
      </c>
      <c r="N45" s="33">
        <v>2061949.5899999999</v>
      </c>
      <c r="O45" s="77">
        <v>1976223.1400000001</v>
      </c>
      <c r="P45" s="33">
        <v>1948552.5300000003</v>
      </c>
      <c r="Q45" s="34">
        <v>1947994.5299999998</v>
      </c>
      <c r="R45" s="33">
        <v>1898400.56</v>
      </c>
      <c r="S45" s="232">
        <v>1841132.4900000002</v>
      </c>
      <c r="T45" s="33">
        <v>1895651.1799999997</v>
      </c>
      <c r="U45" s="34">
        <v>1874055.1800000006</v>
      </c>
      <c r="V45" s="33">
        <v>1843089.1500000004</v>
      </c>
      <c r="W45" s="34">
        <v>1823440.0999999996</v>
      </c>
    </row>
    <row r="46" spans="1:23" ht="27.95" customHeight="1">
      <c r="A46" s="10" t="s">
        <v>1</v>
      </c>
      <c r="B46" s="441">
        <f>B44+B45</f>
        <v>8300317.629999999</v>
      </c>
      <c r="C46" s="229">
        <f t="shared" si="22"/>
        <v>0.59353748249054883</v>
      </c>
      <c r="D46" s="344">
        <f t="shared" si="16"/>
        <v>2121316.5500000082</v>
      </c>
      <c r="E46" s="307">
        <f t="shared" si="17"/>
        <v>1.6539249113879833</v>
      </c>
      <c r="F46" s="77">
        <f t="shared" ref="F46" si="24">F44+F45</f>
        <v>-4749924.5500000129</v>
      </c>
      <c r="G46" s="116">
        <f t="shared" si="18"/>
        <v>-5.1856540939193625</v>
      </c>
      <c r="H46" s="49">
        <f t="shared" si="19"/>
        <v>13808910.959999997</v>
      </c>
      <c r="I46" s="307">
        <f t="shared" si="20"/>
        <v>-4.3745424898457119E-2</v>
      </c>
      <c r="J46" s="77">
        <f>J44+J45</f>
        <v>5208736.99</v>
      </c>
      <c r="K46" s="229">
        <f t="shared" si="21"/>
        <v>-0.4244001996681821</v>
      </c>
      <c r="L46" s="76">
        <f t="shared" ref="L46:W46" si="25">L44+L45</f>
        <v>799312.94999999646</v>
      </c>
      <c r="M46" s="77">
        <f t="shared" si="25"/>
        <v>1134810.5800000015</v>
      </c>
      <c r="N46" s="76">
        <f t="shared" si="25"/>
        <v>14440622.110000001</v>
      </c>
      <c r="O46" s="77">
        <f t="shared" si="25"/>
        <v>9049233.4900000002</v>
      </c>
      <c r="P46" s="76">
        <f t="shared" si="25"/>
        <v>-2595286.46</v>
      </c>
      <c r="Q46" s="77">
        <f t="shared" si="25"/>
        <v>1306521.3500000001</v>
      </c>
      <c r="R46" s="76">
        <f t="shared" si="25"/>
        <v>9878649.9000000004</v>
      </c>
      <c r="S46" s="92">
        <f t="shared" si="25"/>
        <v>7683443.2200000007</v>
      </c>
      <c r="T46" s="76">
        <f t="shared" si="25"/>
        <v>3583498.2899999991</v>
      </c>
      <c r="U46" s="77">
        <f t="shared" si="25"/>
        <v>1102191.2000000002</v>
      </c>
      <c r="V46" s="76">
        <f t="shared" si="25"/>
        <v>6554622.870000001</v>
      </c>
      <c r="W46" s="77">
        <f t="shared" si="25"/>
        <v>6983512.3399999999</v>
      </c>
    </row>
    <row r="47" spans="1:23" ht="27.95" customHeight="1">
      <c r="A47" s="10" t="s">
        <v>6</v>
      </c>
      <c r="B47" s="441">
        <f t="shared" si="23"/>
        <v>5079232.3999999994</v>
      </c>
      <c r="C47" s="229">
        <f t="shared" si="22"/>
        <v>0.7015738730961556</v>
      </c>
      <c r="D47" s="344">
        <f t="shared" si="16"/>
        <v>-1864866.9599999925</v>
      </c>
      <c r="E47" s="307">
        <f t="shared" si="17"/>
        <v>-0.3166797668317215</v>
      </c>
      <c r="F47" s="34">
        <f>F29-H29</f>
        <v>-8168845.250000013</v>
      </c>
      <c r="G47" s="116">
        <f t="shared" si="18"/>
        <v>4.6045578686776523</v>
      </c>
      <c r="H47" s="49">
        <f t="shared" si="19"/>
        <v>10852933.789999999</v>
      </c>
      <c r="I47" s="307">
        <f t="shared" si="20"/>
        <v>-2.7791425727731633E-2</v>
      </c>
      <c r="J47" s="77">
        <v>2985020.21</v>
      </c>
      <c r="K47" s="229">
        <f t="shared" si="21"/>
        <v>-0.54499010301488471</v>
      </c>
      <c r="L47" s="226">
        <v>-2729125.92</v>
      </c>
      <c r="M47" s="34">
        <v>-1457536.0700000022</v>
      </c>
      <c r="N47" s="33">
        <v>11163174.32</v>
      </c>
      <c r="O47" s="77">
        <v>6560341.2800000003</v>
      </c>
      <c r="P47" s="33">
        <v>-4963184.1399999997</v>
      </c>
      <c r="Q47" s="34">
        <v>-1193835.3599999994</v>
      </c>
      <c r="R47" s="33">
        <v>6737418.1799999997</v>
      </c>
      <c r="S47" s="232">
        <v>5046721.43</v>
      </c>
      <c r="T47" s="33">
        <v>314233.78000000026</v>
      </c>
      <c r="U47" s="34">
        <v>-1755089.62</v>
      </c>
      <c r="V47" s="33">
        <v>3254065.37</v>
      </c>
      <c r="W47" s="34">
        <v>4196060.5599999996</v>
      </c>
    </row>
    <row r="48" spans="1:23" ht="27.95" customHeight="1">
      <c r="A48" s="10" t="s">
        <v>7</v>
      </c>
      <c r="B48" s="441">
        <f t="shared" si="23"/>
        <v>4117749.3999999994</v>
      </c>
      <c r="C48" s="229">
        <f t="shared" si="22"/>
        <v>0.69208470499808161</v>
      </c>
      <c r="D48" s="344">
        <f t="shared" si="16"/>
        <v>-226706.95999999251</v>
      </c>
      <c r="E48" s="307">
        <f t="shared" si="17"/>
        <v>-0.89160600694086933</v>
      </c>
      <c r="F48" s="34">
        <f>F30-H30</f>
        <v>-6982601.250000013</v>
      </c>
      <c r="G48" s="116">
        <f t="shared" si="18"/>
        <v>4.8386416261292249</v>
      </c>
      <c r="H48" s="49">
        <f t="shared" si="19"/>
        <v>6986809.79</v>
      </c>
      <c r="I48" s="307">
        <f t="shared" si="20"/>
        <v>-0.24742739618003606</v>
      </c>
      <c r="J48" s="77">
        <v>2433536.21</v>
      </c>
      <c r="K48" s="229">
        <f t="shared" si="21"/>
        <v>-0.49601194292472273</v>
      </c>
      <c r="L48" s="226">
        <v>-2091508.5199999996</v>
      </c>
      <c r="M48" s="34">
        <v>-1195929.0700000003</v>
      </c>
      <c r="N48" s="33">
        <v>9283901.3200000003</v>
      </c>
      <c r="O48" s="77">
        <v>4828559.28</v>
      </c>
      <c r="P48" s="33">
        <v>-4039883.5300000003</v>
      </c>
      <c r="Q48" s="34">
        <v>-1377745.42</v>
      </c>
      <c r="R48" s="33">
        <v>4731424.78</v>
      </c>
      <c r="S48" s="232">
        <v>3418685.37</v>
      </c>
      <c r="T48" s="33">
        <v>2156624.88</v>
      </c>
      <c r="U48" s="34">
        <v>-1461898.29</v>
      </c>
      <c r="V48" s="33">
        <v>2102680.15</v>
      </c>
      <c r="W48" s="34">
        <v>2842426.27</v>
      </c>
    </row>
    <row r="49" spans="2:2" ht="27.95" customHeight="1">
      <c r="B49" s="123"/>
    </row>
    <row r="50" spans="2:2" ht="27.95" customHeight="1"/>
    <row r="51" spans="2:2" ht="27.95" customHeight="1"/>
    <row r="52" spans="2:2" ht="27.95" customHeight="1"/>
    <row r="53" spans="2:2" ht="27.95" customHeight="1"/>
  </sheetData>
  <mergeCells count="4">
    <mergeCell ref="A39:H39"/>
    <mergeCell ref="A1:L1"/>
    <mergeCell ref="A3:H3"/>
    <mergeCell ref="A21:H21"/>
  </mergeCells>
  <pageMargins left="0.19685039370078741" right="0" top="0.19685039370078741" bottom="0.19685039370078741" header="0" footer="0"/>
  <pageSetup paperSize="9" scale="30" orientation="landscape" horizontalDpi="4294967293" verticalDpi="4294967293" r:id="rId1"/>
  <headerFooter>
    <oddFooter>&amp;RREDWOOD PR
powered by PROFESCAPITAL</oddFooter>
  </headerFooter>
  <ignoredErrors>
    <ignoredError sqref="L46 K46 K28:L28 C28:I28 E41:G48 B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2"/>
  <sheetViews>
    <sheetView showGridLines="0" zoomScale="50" zoomScaleNormal="50" zoomScaleSheet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8.75"/>
  <cols>
    <col min="1" max="1" width="103" bestFit="1" customWidth="1"/>
    <col min="2" max="2" width="21.5703125" customWidth="1"/>
    <col min="3" max="3" width="21.5703125" style="15" customWidth="1"/>
    <col min="4" max="4" width="21.7109375" customWidth="1"/>
    <col min="5" max="5" width="21.7109375" style="15" customWidth="1"/>
    <col min="6" max="18" width="21.7109375" customWidth="1"/>
  </cols>
  <sheetData>
    <row r="1" spans="1:50" ht="50.1" customHeight="1">
      <c r="A1" s="201" t="s">
        <v>152</v>
      </c>
      <c r="B1" s="315"/>
      <c r="C1" s="246"/>
      <c r="D1" s="237"/>
      <c r="E1" s="246"/>
      <c r="F1" s="17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4" customHeight="1">
      <c r="A2" s="6"/>
      <c r="B2" s="6"/>
      <c r="C2" s="247"/>
      <c r="D2" s="6"/>
      <c r="E2" s="247"/>
      <c r="F2" s="6"/>
      <c r="S2" s="2"/>
      <c r="T2" s="2"/>
      <c r="U2" s="2"/>
    </row>
    <row r="3" spans="1:50" ht="27.95" customHeight="1">
      <c r="B3" s="444" t="s">
        <v>151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50" ht="27.95" customHeight="1">
      <c r="F4" s="37"/>
      <c r="G4" s="38"/>
      <c r="H4" s="38"/>
      <c r="I4" s="38"/>
      <c r="J4" s="38"/>
      <c r="K4" s="15"/>
      <c r="L4" s="15"/>
      <c r="M4" s="15"/>
      <c r="N4" s="15"/>
      <c r="O4" s="15"/>
      <c r="P4" s="15"/>
      <c r="Q4" s="15"/>
      <c r="R4" s="15"/>
    </row>
    <row r="5" spans="1:50" ht="27.95" customHeight="1">
      <c r="A5" s="13"/>
      <c r="B5" s="430" t="s">
        <v>202</v>
      </c>
      <c r="C5" s="41" t="s">
        <v>200</v>
      </c>
      <c r="D5" s="40" t="s">
        <v>198</v>
      </c>
      <c r="E5" s="26" t="s">
        <v>194</v>
      </c>
      <c r="F5" s="240" t="s">
        <v>174</v>
      </c>
      <c r="G5" s="39" t="s">
        <v>119</v>
      </c>
      <c r="H5" s="40" t="s">
        <v>14</v>
      </c>
      <c r="I5" s="39" t="s">
        <v>15</v>
      </c>
      <c r="J5" s="118" t="s">
        <v>16</v>
      </c>
      <c r="K5" s="41" t="s">
        <v>17</v>
      </c>
      <c r="L5" s="40" t="s">
        <v>18</v>
      </c>
      <c r="M5" s="41" t="s">
        <v>19</v>
      </c>
      <c r="N5" s="118" t="s">
        <v>20</v>
      </c>
      <c r="O5" s="41" t="s">
        <v>21</v>
      </c>
      <c r="P5" s="40" t="s">
        <v>22</v>
      </c>
      <c r="Q5" s="41" t="s">
        <v>23</v>
      </c>
      <c r="R5" s="40" t="s">
        <v>24</v>
      </c>
    </row>
    <row r="6" spans="1:50" ht="27.95" customHeight="1">
      <c r="A6" s="16" t="s">
        <v>61</v>
      </c>
      <c r="B6" s="431"/>
      <c r="C6" s="318"/>
      <c r="D6" s="43"/>
      <c r="E6" s="248"/>
      <c r="F6" s="241"/>
      <c r="G6" s="42"/>
      <c r="H6" s="43"/>
      <c r="I6" s="42"/>
      <c r="J6" s="119"/>
      <c r="K6" s="44"/>
      <c r="L6" s="43"/>
      <c r="M6" s="44"/>
      <c r="N6" s="119"/>
      <c r="O6" s="44"/>
      <c r="P6" s="43"/>
      <c r="Q6" s="44"/>
      <c r="R6" s="43"/>
    </row>
    <row r="7" spans="1:50" ht="27.95" customHeight="1">
      <c r="A7" s="17" t="s">
        <v>9</v>
      </c>
      <c r="B7" s="432"/>
      <c r="C7" s="249"/>
      <c r="D7" s="46"/>
      <c r="E7" s="249"/>
      <c r="F7" s="242"/>
      <c r="G7" s="45"/>
      <c r="H7" s="46"/>
      <c r="I7" s="45"/>
      <c r="J7" s="120"/>
      <c r="K7" s="14"/>
      <c r="L7" s="46"/>
      <c r="M7" s="14"/>
      <c r="N7" s="120"/>
      <c r="O7" s="14"/>
      <c r="P7" s="46"/>
      <c r="Q7" s="14"/>
      <c r="R7" s="46"/>
    </row>
    <row r="8" spans="1:50" ht="27.95" customHeight="1">
      <c r="A8" s="12" t="s">
        <v>33</v>
      </c>
      <c r="B8" s="432">
        <v>155420105.38</v>
      </c>
      <c r="C8" s="49">
        <v>153800584.31999999</v>
      </c>
      <c r="D8" s="48">
        <v>149014671.06</v>
      </c>
      <c r="E8" s="49">
        <v>139243073.91</v>
      </c>
      <c r="F8" s="242">
        <v>137753609.53</v>
      </c>
      <c r="G8" s="171">
        <v>133933574.84</v>
      </c>
      <c r="H8" s="48">
        <v>143364288.49000001</v>
      </c>
      <c r="I8" s="47">
        <v>140165826.33000001</v>
      </c>
      <c r="J8" s="74">
        <v>136925083.25999999</v>
      </c>
      <c r="K8" s="49">
        <v>125266971.28</v>
      </c>
      <c r="L8" s="48">
        <v>124619684.79000001</v>
      </c>
      <c r="M8" s="49">
        <v>124980236.79000001</v>
      </c>
      <c r="N8" s="74">
        <v>123978998.15000001</v>
      </c>
      <c r="O8" s="49">
        <v>125634765.62</v>
      </c>
      <c r="P8" s="48">
        <v>126316462.09999999</v>
      </c>
      <c r="Q8" s="49">
        <v>126697322.52</v>
      </c>
      <c r="R8" s="48">
        <v>128801959.56999999</v>
      </c>
    </row>
    <row r="9" spans="1:50" ht="27.95" customHeight="1">
      <c r="A9" s="12" t="s">
        <v>34</v>
      </c>
      <c r="B9" s="432">
        <v>54806171.530000001</v>
      </c>
      <c r="C9" s="49">
        <v>54503722.5</v>
      </c>
      <c r="D9" s="48">
        <v>54239051.950000003</v>
      </c>
      <c r="E9" s="49">
        <v>54359004.5</v>
      </c>
      <c r="F9" s="242">
        <v>54367733.799999997</v>
      </c>
      <c r="G9" s="171">
        <v>54399904.539999999</v>
      </c>
      <c r="H9" s="48">
        <v>54037181.630000003</v>
      </c>
      <c r="I9" s="47">
        <v>53480599.789999999</v>
      </c>
      <c r="J9" s="74">
        <v>49573340.979999997</v>
      </c>
      <c r="K9" s="49">
        <v>51934228.649999999</v>
      </c>
      <c r="L9" s="48">
        <v>51667600.439999998</v>
      </c>
      <c r="M9" s="49">
        <v>51213866.57</v>
      </c>
      <c r="N9" s="74">
        <v>50791329.32</v>
      </c>
      <c r="O9" s="49">
        <v>50857929.409999996</v>
      </c>
      <c r="P9" s="48">
        <v>49985832.909999996</v>
      </c>
      <c r="Q9" s="49">
        <v>49696442.350000001</v>
      </c>
      <c r="R9" s="48">
        <v>48332786.600000001</v>
      </c>
    </row>
    <row r="10" spans="1:50" ht="27.95" customHeight="1">
      <c r="A10" s="12" t="s">
        <v>35</v>
      </c>
      <c r="B10" s="432">
        <v>99462.45</v>
      </c>
      <c r="C10" s="49">
        <v>99462.45</v>
      </c>
      <c r="D10" s="48">
        <v>64275.5</v>
      </c>
      <c r="E10" s="49">
        <v>58879.69</v>
      </c>
      <c r="F10" s="242">
        <v>65613.88</v>
      </c>
      <c r="G10" s="171">
        <v>65457.62</v>
      </c>
      <c r="H10" s="48">
        <v>187919.09</v>
      </c>
      <c r="I10" s="47">
        <v>110056.78</v>
      </c>
      <c r="J10" s="74">
        <v>27779.68</v>
      </c>
      <c r="K10" s="49">
        <v>27779.68</v>
      </c>
      <c r="L10" s="48">
        <v>44239.42</v>
      </c>
      <c r="M10" s="49">
        <v>40742.089999999997</v>
      </c>
      <c r="N10" s="74">
        <v>41410.03</v>
      </c>
      <c r="O10" s="49">
        <v>38155.03</v>
      </c>
      <c r="P10" s="48">
        <v>12577.63</v>
      </c>
      <c r="Q10" s="49">
        <v>15405.86</v>
      </c>
      <c r="R10" s="48">
        <v>15405.86</v>
      </c>
    </row>
    <row r="11" spans="1:50" ht="27.95" customHeight="1">
      <c r="A11" s="12" t="s">
        <v>176</v>
      </c>
      <c r="B11" s="432">
        <v>124019.08</v>
      </c>
      <c r="C11" s="49"/>
      <c r="D11" s="48"/>
      <c r="E11" s="49"/>
      <c r="F11" s="242"/>
      <c r="G11" s="171"/>
      <c r="H11" s="48"/>
      <c r="I11" s="47"/>
      <c r="J11" s="74"/>
      <c r="K11" s="49"/>
      <c r="L11" s="48"/>
      <c r="M11" s="49"/>
      <c r="N11" s="74"/>
      <c r="O11" s="49"/>
      <c r="P11" s="48"/>
      <c r="Q11" s="49"/>
      <c r="R11" s="48"/>
    </row>
    <row r="12" spans="1:50" ht="27.95" customHeight="1">
      <c r="A12" s="12" t="s">
        <v>63</v>
      </c>
      <c r="B12" s="432">
        <v>10125557.08</v>
      </c>
      <c r="C12" s="49">
        <v>10125557.08</v>
      </c>
      <c r="D12" s="48">
        <v>7752716.5800000001</v>
      </c>
      <c r="E12" s="49">
        <v>7752716.5800000001</v>
      </c>
      <c r="F12" s="242">
        <v>7304716.5800000001</v>
      </c>
      <c r="G12" s="171">
        <v>7304716.5800000001</v>
      </c>
      <c r="H12" s="48">
        <v>4630400</v>
      </c>
      <c r="I12" s="47">
        <v>4630400</v>
      </c>
      <c r="J12" s="74">
        <v>4733000</v>
      </c>
      <c r="K12" s="49">
        <v>4733000</v>
      </c>
      <c r="L12" s="48">
        <v>4733000</v>
      </c>
      <c r="M12" s="49">
        <v>4733000</v>
      </c>
      <c r="N12" s="74">
        <v>4946000</v>
      </c>
      <c r="O12" s="49">
        <v>4946000</v>
      </c>
      <c r="P12" s="48">
        <v>3376000</v>
      </c>
      <c r="Q12" s="49">
        <v>3376000</v>
      </c>
      <c r="R12" s="48">
        <v>3376000</v>
      </c>
    </row>
    <row r="13" spans="1:50" ht="27.95" customHeight="1">
      <c r="A13" s="12" t="s">
        <v>36</v>
      </c>
      <c r="B13" s="416">
        <v>0</v>
      </c>
      <c r="C13" s="49">
        <v>0</v>
      </c>
      <c r="D13" s="48">
        <v>0</v>
      </c>
      <c r="E13" s="49">
        <v>0</v>
      </c>
      <c r="F13" s="243">
        <v>0</v>
      </c>
      <c r="G13" s="171">
        <v>0</v>
      </c>
      <c r="H13" s="48">
        <v>0</v>
      </c>
      <c r="I13" s="47">
        <v>0</v>
      </c>
      <c r="J13" s="74">
        <v>0</v>
      </c>
      <c r="K13" s="49">
        <v>0</v>
      </c>
      <c r="L13" s="48">
        <v>0</v>
      </c>
      <c r="M13" s="49">
        <v>0</v>
      </c>
      <c r="N13" s="74">
        <v>0</v>
      </c>
      <c r="O13" s="49">
        <v>0</v>
      </c>
      <c r="P13" s="48">
        <v>0</v>
      </c>
      <c r="Q13" s="49">
        <v>0</v>
      </c>
      <c r="R13" s="48">
        <v>0</v>
      </c>
    </row>
    <row r="14" spans="1:50" ht="27.95" customHeight="1">
      <c r="A14" s="12" t="s">
        <v>37</v>
      </c>
      <c r="B14" s="432">
        <v>1082879.19</v>
      </c>
      <c r="C14" s="49">
        <v>1032296.72</v>
      </c>
      <c r="D14" s="48">
        <v>995711</v>
      </c>
      <c r="E14" s="49">
        <v>1022919.92</v>
      </c>
      <c r="F14" s="242">
        <v>912989.47</v>
      </c>
      <c r="G14" s="171">
        <v>958974.73</v>
      </c>
      <c r="H14" s="48">
        <v>1666398.53</v>
      </c>
      <c r="I14" s="47">
        <v>931014.53</v>
      </c>
      <c r="J14" s="74">
        <v>912865.84</v>
      </c>
      <c r="K14" s="49">
        <v>910231.84</v>
      </c>
      <c r="L14" s="48">
        <v>853393.82</v>
      </c>
      <c r="M14" s="49">
        <v>853393.82</v>
      </c>
      <c r="N14" s="74">
        <v>891597.38</v>
      </c>
      <c r="O14" s="49">
        <v>891597.38</v>
      </c>
      <c r="P14" s="48">
        <v>922340.7</v>
      </c>
      <c r="Q14" s="49">
        <v>922340.7</v>
      </c>
      <c r="R14" s="48">
        <v>955193.16</v>
      </c>
    </row>
    <row r="15" spans="1:50" ht="27.95" customHeight="1">
      <c r="A15" s="12" t="s">
        <v>177</v>
      </c>
      <c r="B15" s="416">
        <v>0</v>
      </c>
      <c r="C15" s="49">
        <v>0</v>
      </c>
      <c r="D15" s="48">
        <v>0</v>
      </c>
      <c r="E15" s="49">
        <v>0</v>
      </c>
      <c r="F15" s="243">
        <v>0</v>
      </c>
      <c r="G15" s="171">
        <v>0</v>
      </c>
      <c r="H15" s="48"/>
      <c r="I15" s="47"/>
      <c r="J15" s="74">
        <v>0</v>
      </c>
      <c r="K15" s="49">
        <v>0</v>
      </c>
      <c r="L15" s="48"/>
      <c r="M15" s="49"/>
      <c r="N15" s="74"/>
      <c r="O15" s="49">
        <v>0</v>
      </c>
      <c r="P15" s="48"/>
      <c r="Q15" s="49"/>
      <c r="R15" s="48">
        <v>0</v>
      </c>
    </row>
    <row r="16" spans="1:50" ht="27.95" customHeight="1">
      <c r="A16" s="12" t="s">
        <v>125</v>
      </c>
      <c r="B16" s="432">
        <v>3079355</v>
      </c>
      <c r="C16" s="49">
        <v>2963717</v>
      </c>
      <c r="D16" s="48">
        <v>2980100</v>
      </c>
      <c r="E16" s="49">
        <v>2630963</v>
      </c>
      <c r="F16" s="242">
        <v>3039323</v>
      </c>
      <c r="G16" s="171">
        <v>3677895</v>
      </c>
      <c r="H16" s="48">
        <v>4697668.4000000004</v>
      </c>
      <c r="I16" s="47">
        <v>5918186.1299999999</v>
      </c>
      <c r="J16" s="74">
        <v>5466797.6200000001</v>
      </c>
      <c r="K16" s="49">
        <v>6517966.2400000002</v>
      </c>
      <c r="L16" s="48">
        <v>10051902.119999999</v>
      </c>
      <c r="M16" s="49">
        <v>8126192.7999999998</v>
      </c>
      <c r="N16" s="74">
        <v>7432043.2000000002</v>
      </c>
      <c r="O16" s="49">
        <v>7876201</v>
      </c>
      <c r="P16" s="48">
        <v>6481967.25</v>
      </c>
      <c r="Q16" s="49">
        <v>6274015.75</v>
      </c>
      <c r="R16" s="48">
        <v>6491483</v>
      </c>
    </row>
    <row r="17" spans="1:18" ht="27.95" customHeight="1">
      <c r="A17" s="17" t="s">
        <v>38</v>
      </c>
      <c r="B17" s="433">
        <f>SUM(B8:B16)</f>
        <v>224737549.71000001</v>
      </c>
      <c r="C17" s="52">
        <f>SUM(C8:C16)</f>
        <v>222525340.06999999</v>
      </c>
      <c r="D17" s="51">
        <f>SUM(D8:D16)</f>
        <v>215046526.09</v>
      </c>
      <c r="E17" s="249">
        <v>205067557.59999999</v>
      </c>
      <c r="F17" s="244">
        <v>203443986.25999999</v>
      </c>
      <c r="G17" s="172">
        <v>200340523.31</v>
      </c>
      <c r="H17" s="51">
        <v>208583856.13999999</v>
      </c>
      <c r="I17" s="50">
        <v>205236083.56</v>
      </c>
      <c r="J17" s="75">
        <v>197638867.38</v>
      </c>
      <c r="K17" s="52">
        <v>189390177.69</v>
      </c>
      <c r="L17" s="51">
        <v>191969820.59</v>
      </c>
      <c r="M17" s="52">
        <v>189947432.06999999</v>
      </c>
      <c r="N17" s="75">
        <v>188081378.08000001</v>
      </c>
      <c r="O17" s="52">
        <v>190244648.44</v>
      </c>
      <c r="P17" s="51">
        <v>187095180.59</v>
      </c>
      <c r="Q17" s="52">
        <v>186981527.18000001</v>
      </c>
      <c r="R17" s="51">
        <v>187972828.19</v>
      </c>
    </row>
    <row r="18" spans="1:18" ht="27.95" customHeight="1">
      <c r="A18" s="17" t="s">
        <v>10</v>
      </c>
      <c r="B18" s="432"/>
      <c r="C18" s="49"/>
      <c r="D18" s="48"/>
      <c r="E18" s="249"/>
      <c r="F18" s="242"/>
      <c r="G18" s="168"/>
      <c r="H18" s="48"/>
      <c r="I18" s="53"/>
      <c r="J18" s="121"/>
      <c r="K18" s="53"/>
      <c r="L18" s="48"/>
      <c r="M18" s="49"/>
      <c r="N18" s="74"/>
      <c r="O18" s="49"/>
      <c r="P18" s="54"/>
      <c r="Q18" s="53"/>
      <c r="R18" s="54"/>
    </row>
    <row r="19" spans="1:18" ht="27.95" customHeight="1">
      <c r="A19" s="12" t="s">
        <v>39</v>
      </c>
      <c r="B19" s="432">
        <v>72276257.159999996</v>
      </c>
      <c r="C19" s="49">
        <v>72085726.010000005</v>
      </c>
      <c r="D19" s="48">
        <v>68563159.319999993</v>
      </c>
      <c r="E19" s="49">
        <v>71081028.329999998</v>
      </c>
      <c r="F19" s="242">
        <v>82539154.379999995</v>
      </c>
      <c r="G19" s="171">
        <v>73908849.629999995</v>
      </c>
      <c r="H19" s="48">
        <v>67686933.959999993</v>
      </c>
      <c r="I19" s="47">
        <v>63945872.32</v>
      </c>
      <c r="J19" s="74">
        <v>68372715.760000005</v>
      </c>
      <c r="K19" s="49">
        <v>67412524.549999997</v>
      </c>
      <c r="L19" s="48">
        <v>56745423.280000001</v>
      </c>
      <c r="M19" s="49">
        <v>54178383.390000001</v>
      </c>
      <c r="N19" s="74">
        <v>65185925.850000001</v>
      </c>
      <c r="O19" s="49">
        <v>57215266.890000001</v>
      </c>
      <c r="P19" s="48">
        <v>51191202.159999996</v>
      </c>
      <c r="Q19" s="49">
        <v>48867327.159999996</v>
      </c>
      <c r="R19" s="48">
        <v>57672794.780000001</v>
      </c>
    </row>
    <row r="20" spans="1:18" ht="27.95" customHeight="1">
      <c r="A20" s="12" t="s">
        <v>40</v>
      </c>
      <c r="B20" s="432">
        <v>76724768.140000001</v>
      </c>
      <c r="C20" s="49">
        <v>43937335.740000002</v>
      </c>
      <c r="D20" s="48">
        <v>54350308.689999998</v>
      </c>
      <c r="E20" s="49">
        <v>68034053.260000005</v>
      </c>
      <c r="F20" s="242">
        <v>65917293.439999998</v>
      </c>
      <c r="G20" s="171">
        <v>37784715.229999997</v>
      </c>
      <c r="H20" s="48">
        <v>51686907.450000003</v>
      </c>
      <c r="I20" s="47">
        <v>64213391.609999999</v>
      </c>
      <c r="J20" s="74">
        <v>64112948.450000003</v>
      </c>
      <c r="K20" s="49">
        <v>33510675.170000002</v>
      </c>
      <c r="L20" s="48">
        <v>39818714.75</v>
      </c>
      <c r="M20" s="49">
        <v>54154714.850000001</v>
      </c>
      <c r="N20" s="74">
        <v>57131654.390000001</v>
      </c>
      <c r="O20" s="49">
        <v>35526719.020000003</v>
      </c>
      <c r="P20" s="48">
        <v>35601976.170000002</v>
      </c>
      <c r="Q20" s="49">
        <v>51457250.310000002</v>
      </c>
      <c r="R20" s="48">
        <v>44225594.090000004</v>
      </c>
    </row>
    <row r="21" spans="1:18" ht="27.95" customHeight="1">
      <c r="A21" s="12" t="s">
        <v>41</v>
      </c>
      <c r="B21" s="432">
        <v>0</v>
      </c>
      <c r="C21" s="49">
        <v>0</v>
      </c>
      <c r="D21" s="48">
        <v>0</v>
      </c>
      <c r="E21" s="49">
        <v>0</v>
      </c>
      <c r="F21" s="242">
        <v>0</v>
      </c>
      <c r="G21" s="171">
        <v>0</v>
      </c>
      <c r="H21" s="48">
        <v>0</v>
      </c>
      <c r="I21" s="47">
        <v>0</v>
      </c>
      <c r="J21" s="74">
        <v>0</v>
      </c>
      <c r="K21" s="49">
        <v>494777</v>
      </c>
      <c r="L21" s="48">
        <v>0</v>
      </c>
      <c r="M21" s="49">
        <v>0</v>
      </c>
      <c r="N21" s="74">
        <v>1253887</v>
      </c>
      <c r="O21" s="49">
        <v>1916426.69</v>
      </c>
      <c r="P21" s="48">
        <v>1306551.69</v>
      </c>
      <c r="Q21" s="49">
        <v>691721</v>
      </c>
      <c r="R21" s="48">
        <v>904449</v>
      </c>
    </row>
    <row r="22" spans="1:18" ht="27.95" customHeight="1">
      <c r="A22" s="12" t="s">
        <v>191</v>
      </c>
      <c r="B22" s="432">
        <v>0</v>
      </c>
      <c r="C22" s="49">
        <v>0</v>
      </c>
      <c r="D22" s="48">
        <v>0</v>
      </c>
      <c r="E22" s="49">
        <v>0</v>
      </c>
      <c r="F22" s="242">
        <v>0</v>
      </c>
      <c r="G22" s="171">
        <v>0</v>
      </c>
      <c r="H22" s="48"/>
      <c r="I22" s="47"/>
      <c r="J22" s="74"/>
      <c r="K22" s="49">
        <v>0</v>
      </c>
      <c r="L22" s="48"/>
      <c r="M22" s="49"/>
      <c r="N22" s="74"/>
      <c r="O22" s="49">
        <v>0</v>
      </c>
      <c r="P22" s="48"/>
      <c r="Q22" s="49"/>
      <c r="R22" s="48"/>
    </row>
    <row r="23" spans="1:18" ht="27.95" customHeight="1">
      <c r="A23" s="12" t="s">
        <v>176</v>
      </c>
      <c r="B23" s="432">
        <v>1368173.85</v>
      </c>
      <c r="C23" s="49">
        <v>1117169.3500000001</v>
      </c>
      <c r="D23" s="48">
        <v>697121.57</v>
      </c>
      <c r="E23" s="49">
        <v>478151.42</v>
      </c>
      <c r="F23" s="242">
        <v>365055.12</v>
      </c>
      <c r="G23" s="171">
        <v>238080.34</v>
      </c>
      <c r="H23" s="48"/>
      <c r="I23" s="47"/>
      <c r="J23" s="74">
        <v>0</v>
      </c>
      <c r="K23" s="49">
        <v>0</v>
      </c>
      <c r="L23" s="48"/>
      <c r="M23" s="49"/>
      <c r="N23" s="74"/>
      <c r="O23" s="49">
        <v>0</v>
      </c>
      <c r="P23" s="48"/>
      <c r="Q23" s="49"/>
      <c r="R23" s="48"/>
    </row>
    <row r="24" spans="1:18" ht="27.95" customHeight="1">
      <c r="A24" s="12" t="s">
        <v>126</v>
      </c>
      <c r="B24" s="432">
        <v>0</v>
      </c>
      <c r="C24" s="49">
        <v>0</v>
      </c>
      <c r="D24" s="48">
        <v>0</v>
      </c>
      <c r="E24" s="49">
        <v>0</v>
      </c>
      <c r="F24" s="242">
        <v>0</v>
      </c>
      <c r="G24" s="171">
        <v>0</v>
      </c>
      <c r="H24" s="48">
        <v>5983.86</v>
      </c>
      <c r="I24" s="47">
        <v>5983.86</v>
      </c>
      <c r="J24" s="74">
        <v>539650.13</v>
      </c>
      <c r="K24" s="49">
        <v>539650.13</v>
      </c>
      <c r="L24" s="48">
        <v>118415.5</v>
      </c>
      <c r="M24" s="49">
        <v>0</v>
      </c>
      <c r="N24" s="74"/>
      <c r="O24" s="49">
        <v>0</v>
      </c>
      <c r="P24" s="48">
        <v>35869.870000000003</v>
      </c>
      <c r="Q24" s="49">
        <v>35869.870000000003</v>
      </c>
      <c r="R24" s="48">
        <v>0</v>
      </c>
    </row>
    <row r="25" spans="1:18" ht="27.95" customHeight="1">
      <c r="A25" s="12" t="s">
        <v>42</v>
      </c>
      <c r="B25" s="432">
        <v>10566952.23</v>
      </c>
      <c r="C25" s="49">
        <v>9492086.4399999995</v>
      </c>
      <c r="D25" s="48">
        <v>13060325.49</v>
      </c>
      <c r="E25" s="49">
        <v>15568899.15</v>
      </c>
      <c r="F25" s="242">
        <v>22383401.32</v>
      </c>
      <c r="G25" s="171">
        <v>29743225.25</v>
      </c>
      <c r="H25" s="48">
        <v>8631109.2400000002</v>
      </c>
      <c r="I25" s="47">
        <v>7440236.2999999998</v>
      </c>
      <c r="J25" s="74">
        <v>9664052.9000000004</v>
      </c>
      <c r="K25" s="49">
        <v>6599535.9299999997</v>
      </c>
      <c r="L25" s="48">
        <v>3704394.75</v>
      </c>
      <c r="M25" s="49">
        <v>3729526.46</v>
      </c>
      <c r="N25" s="74">
        <v>8627737.0800000001</v>
      </c>
      <c r="O25" s="49">
        <v>4067997.32</v>
      </c>
      <c r="P25" s="48">
        <v>4380302.87</v>
      </c>
      <c r="Q25" s="49">
        <v>5623560.8700000001</v>
      </c>
      <c r="R25" s="48">
        <v>7934741.5</v>
      </c>
    </row>
    <row r="26" spans="1:18" ht="27.95" customHeight="1">
      <c r="A26" s="12" t="s">
        <v>125</v>
      </c>
      <c r="B26" s="432">
        <v>1243569.56</v>
      </c>
      <c r="C26" s="49">
        <v>1195634.6100000001</v>
      </c>
      <c r="D26" s="48">
        <v>1207960.74</v>
      </c>
      <c r="E26" s="49">
        <v>1073742.8799999999</v>
      </c>
      <c r="F26" s="242">
        <v>1244939.1299999999</v>
      </c>
      <c r="G26" s="171">
        <v>2214250</v>
      </c>
      <c r="H26" s="48">
        <v>2214000</v>
      </c>
      <c r="I26" s="47">
        <v>3099460.26</v>
      </c>
      <c r="J26" s="74">
        <v>5107362.62</v>
      </c>
      <c r="K26" s="49">
        <v>3252083.12</v>
      </c>
      <c r="L26" s="48">
        <v>23849.85</v>
      </c>
      <c r="M26" s="49">
        <v>99059.45</v>
      </c>
      <c r="N26" s="74">
        <v>92674.85</v>
      </c>
      <c r="O26" s="49">
        <v>388254.45</v>
      </c>
      <c r="P26" s="48">
        <v>2180085.4500000002</v>
      </c>
      <c r="Q26" s="49">
        <v>2077184.55</v>
      </c>
      <c r="R26" s="48">
        <v>2181654.5</v>
      </c>
    </row>
    <row r="27" spans="1:18" ht="27.95" customHeight="1">
      <c r="A27" s="12" t="s">
        <v>43</v>
      </c>
      <c r="B27" s="432">
        <v>2199559.83</v>
      </c>
      <c r="C27" s="49">
        <v>4524100.2699999996</v>
      </c>
      <c r="D27" s="48">
        <v>4508791.51</v>
      </c>
      <c r="E27" s="49">
        <v>3027473.99</v>
      </c>
      <c r="F27" s="242">
        <v>2524352.67</v>
      </c>
      <c r="G27" s="171">
        <v>4369921.21</v>
      </c>
      <c r="H27" s="48">
        <v>4395490.87</v>
      </c>
      <c r="I27" s="47">
        <v>5950401.46</v>
      </c>
      <c r="J27" s="74">
        <v>3846734.57</v>
      </c>
      <c r="K27" s="49">
        <v>6249331.1600000001</v>
      </c>
      <c r="L27" s="48">
        <v>1599035.2</v>
      </c>
      <c r="M27" s="49">
        <v>779368.79</v>
      </c>
      <c r="N27" s="74">
        <v>1325619.42</v>
      </c>
      <c r="O27" s="49">
        <v>2807911.28</v>
      </c>
      <c r="P27" s="48">
        <v>427135.87</v>
      </c>
      <c r="Q27" s="49">
        <v>2540955.7599999998</v>
      </c>
      <c r="R27" s="48">
        <v>858664.32</v>
      </c>
    </row>
    <row r="28" spans="1:18" ht="27.95" customHeight="1">
      <c r="A28" s="12" t="s">
        <v>128</v>
      </c>
      <c r="B28" s="432">
        <v>0</v>
      </c>
      <c r="C28" s="49">
        <v>0</v>
      </c>
      <c r="D28" s="48">
        <v>0</v>
      </c>
      <c r="E28" s="49">
        <v>474179.5</v>
      </c>
      <c r="F28" s="242">
        <v>2574241.92</v>
      </c>
      <c r="G28" s="171">
        <v>2551802.81</v>
      </c>
      <c r="H28" s="48"/>
      <c r="I28" s="47"/>
      <c r="J28" s="74">
        <v>0</v>
      </c>
      <c r="K28" s="49">
        <v>0</v>
      </c>
      <c r="L28" s="48"/>
      <c r="M28" s="49"/>
      <c r="N28" s="74"/>
      <c r="O28" s="49">
        <v>0</v>
      </c>
      <c r="P28" s="48">
        <v>1029400</v>
      </c>
      <c r="Q28" s="49">
        <v>1029400</v>
      </c>
      <c r="R28" s="48">
        <v>1029400</v>
      </c>
    </row>
    <row r="29" spans="1:18" ht="27.95" customHeight="1">
      <c r="A29" s="17" t="s">
        <v>44</v>
      </c>
      <c r="B29" s="433">
        <f>SUM(B19:B28)</f>
        <v>164379280.77000001</v>
      </c>
      <c r="C29" s="52">
        <f>SUM(C19:C28)</f>
        <v>132352052.41999999</v>
      </c>
      <c r="D29" s="51">
        <f>SUM(D19:D28)</f>
        <v>142387667.31999999</v>
      </c>
      <c r="E29" s="249">
        <v>159737528.53</v>
      </c>
      <c r="F29" s="244">
        <v>177548437.97999999</v>
      </c>
      <c r="G29" s="172">
        <v>150810844.47</v>
      </c>
      <c r="H29" s="51">
        <v>134620425.38</v>
      </c>
      <c r="I29" s="50">
        <v>144655345.81</v>
      </c>
      <c r="J29" s="75">
        <v>151643464.43000001</v>
      </c>
      <c r="K29" s="52">
        <v>118058577.06</v>
      </c>
      <c r="L29" s="51">
        <v>102009833.33</v>
      </c>
      <c r="M29" s="52">
        <v>112941052.94</v>
      </c>
      <c r="N29" s="75">
        <v>133617498.59</v>
      </c>
      <c r="O29" s="52">
        <v>101922575.65000001</v>
      </c>
      <c r="P29" s="51">
        <v>96152524.079999998</v>
      </c>
      <c r="Q29" s="52">
        <v>112323269.52</v>
      </c>
      <c r="R29" s="51">
        <v>114807298.19</v>
      </c>
    </row>
    <row r="30" spans="1:18" ht="27.95" customHeight="1">
      <c r="A30" s="11" t="s">
        <v>45</v>
      </c>
      <c r="B30" s="433">
        <f>SUM(B17,B29)</f>
        <v>389116830.48000002</v>
      </c>
      <c r="C30" s="52">
        <f>SUM(C17,C29)</f>
        <v>354877392.49000001</v>
      </c>
      <c r="D30" s="51">
        <f>SUM(D17,D29)</f>
        <v>357434193.40999997</v>
      </c>
      <c r="E30" s="52">
        <v>364805086.13</v>
      </c>
      <c r="F30" s="244">
        <v>380992424.24000001</v>
      </c>
      <c r="G30" s="172">
        <v>351151367.77999997</v>
      </c>
      <c r="H30" s="51">
        <v>343204281.51999998</v>
      </c>
      <c r="I30" s="50">
        <v>349891429.37</v>
      </c>
      <c r="J30" s="75">
        <v>349282331.81</v>
      </c>
      <c r="K30" s="52">
        <v>307448754.75</v>
      </c>
      <c r="L30" s="51">
        <v>293979653.92000002</v>
      </c>
      <c r="M30" s="52">
        <v>302888485.00999999</v>
      </c>
      <c r="N30" s="75">
        <v>321698876.67000002</v>
      </c>
      <c r="O30" s="52">
        <v>292167224.08999997</v>
      </c>
      <c r="P30" s="51">
        <v>283247704.67000002</v>
      </c>
      <c r="Q30" s="52">
        <v>299304796.69999999</v>
      </c>
      <c r="R30" s="51">
        <v>302780126.38</v>
      </c>
    </row>
    <row r="31" spans="1:18" ht="27.95" customHeight="1">
      <c r="A31" s="12"/>
      <c r="B31" s="432"/>
      <c r="C31" s="263"/>
      <c r="D31" s="55"/>
      <c r="E31" s="49"/>
      <c r="F31" s="242"/>
      <c r="G31" s="169"/>
      <c r="H31" s="55"/>
      <c r="I31" s="45"/>
      <c r="J31" s="120"/>
      <c r="K31" s="14"/>
      <c r="L31" s="46"/>
      <c r="M31" s="14"/>
      <c r="N31" s="120"/>
      <c r="O31" s="14"/>
      <c r="P31" s="46"/>
      <c r="Q31" s="14"/>
      <c r="R31" s="46"/>
    </row>
    <row r="32" spans="1:18" ht="27.95" customHeight="1">
      <c r="A32" s="11" t="s">
        <v>62</v>
      </c>
      <c r="B32" s="432"/>
      <c r="C32" s="52"/>
      <c r="D32" s="46"/>
      <c r="E32" s="52"/>
      <c r="F32" s="242"/>
      <c r="G32" s="169"/>
      <c r="H32" s="46"/>
      <c r="I32" s="45"/>
      <c r="J32" s="120"/>
      <c r="K32" s="14"/>
      <c r="L32" s="46"/>
      <c r="M32" s="14"/>
      <c r="N32" s="120"/>
      <c r="O32" s="14"/>
      <c r="P32" s="46"/>
      <c r="Q32" s="14"/>
      <c r="R32" s="46"/>
    </row>
    <row r="33" spans="1:18" ht="27.95" customHeight="1">
      <c r="A33" s="17" t="s">
        <v>11</v>
      </c>
      <c r="B33" s="432"/>
      <c r="C33" s="52"/>
      <c r="D33" s="46"/>
      <c r="E33" s="249"/>
      <c r="F33" s="242"/>
      <c r="G33" s="169"/>
      <c r="H33" s="46"/>
      <c r="I33" s="45"/>
      <c r="J33" s="120"/>
      <c r="K33" s="14"/>
      <c r="L33" s="46"/>
      <c r="M33" s="14"/>
      <c r="N33" s="120"/>
      <c r="O33" s="14"/>
      <c r="P33" s="46"/>
      <c r="Q33" s="14"/>
      <c r="R33" s="46"/>
    </row>
    <row r="34" spans="1:18" ht="27.95" customHeight="1">
      <c r="A34" s="12" t="s">
        <v>46</v>
      </c>
      <c r="B34" s="432">
        <v>21854000</v>
      </c>
      <c r="C34" s="49">
        <v>21854000</v>
      </c>
      <c r="D34" s="48">
        <v>21854000</v>
      </c>
      <c r="E34" s="49">
        <v>21854000</v>
      </c>
      <c r="F34" s="242">
        <v>21854000</v>
      </c>
      <c r="G34" s="171">
        <v>21854000</v>
      </c>
      <c r="H34" s="48">
        <v>21854000</v>
      </c>
      <c r="I34" s="47">
        <v>21854000</v>
      </c>
      <c r="J34" s="74">
        <v>21854000</v>
      </c>
      <c r="K34" s="49">
        <v>21854000</v>
      </c>
      <c r="L34" s="48">
        <v>21854000</v>
      </c>
      <c r="M34" s="49">
        <v>21854000</v>
      </c>
      <c r="N34" s="74">
        <v>21854000</v>
      </c>
      <c r="O34" s="49">
        <v>21854000</v>
      </c>
      <c r="P34" s="48">
        <v>21854000</v>
      </c>
      <c r="Q34" s="49">
        <v>21854000</v>
      </c>
      <c r="R34" s="48">
        <v>21854000</v>
      </c>
    </row>
    <row r="35" spans="1:18" ht="27.95" customHeight="1">
      <c r="A35" s="12" t="s">
        <v>47</v>
      </c>
      <c r="B35" s="432">
        <v>672672.74</v>
      </c>
      <c r="C35" s="49">
        <v>596217.72</v>
      </c>
      <c r="D35" s="48">
        <v>629341.76</v>
      </c>
      <c r="E35" s="49">
        <v>206404.34</v>
      </c>
      <c r="F35" s="242">
        <v>780086.9</v>
      </c>
      <c r="G35" s="171">
        <v>692514.98</v>
      </c>
      <c r="H35" s="48">
        <v>440359.99</v>
      </c>
      <c r="I35" s="47">
        <v>371957.82</v>
      </c>
      <c r="J35" s="74">
        <v>856388.09</v>
      </c>
      <c r="K35" s="49">
        <v>-28132.28</v>
      </c>
      <c r="L35" s="48">
        <v>-608937.79</v>
      </c>
      <c r="M35" s="49">
        <v>-2856203.36</v>
      </c>
      <c r="N35" s="74">
        <v>-3333930.74</v>
      </c>
      <c r="O35" s="49">
        <v>-2979617.5</v>
      </c>
      <c r="P35" s="48">
        <v>-3222872.32</v>
      </c>
      <c r="Q35" s="49">
        <v>-3474664.72</v>
      </c>
      <c r="R35" s="48">
        <v>-3885096.77</v>
      </c>
    </row>
    <row r="36" spans="1:18" ht="27.95" customHeight="1">
      <c r="A36" s="12" t="s">
        <v>48</v>
      </c>
      <c r="B36" s="432">
        <v>177875090.44</v>
      </c>
      <c r="C36" s="49">
        <v>175552114.88999999</v>
      </c>
      <c r="D36" s="48">
        <v>177337970.72999999</v>
      </c>
      <c r="E36" s="49">
        <v>183966598.66999999</v>
      </c>
      <c r="F36" s="242">
        <v>177017543.43000001</v>
      </c>
      <c r="G36" s="171">
        <v>174494295.22999999</v>
      </c>
      <c r="H36" s="48">
        <v>176269446.06999999</v>
      </c>
      <c r="I36" s="47">
        <v>177442721.83000001</v>
      </c>
      <c r="J36" s="74">
        <v>167982550.11000001</v>
      </c>
      <c r="K36" s="49">
        <v>163136347.63</v>
      </c>
      <c r="L36" s="48">
        <v>167145836.38999999</v>
      </c>
      <c r="M36" s="49">
        <v>168534444.34999999</v>
      </c>
      <c r="N36" s="74">
        <v>163750711.25999999</v>
      </c>
      <c r="O36" s="49">
        <v>160252357.78</v>
      </c>
      <c r="P36" s="48">
        <v>158068429.68000001</v>
      </c>
      <c r="Q36" s="49">
        <v>159551316.80000001</v>
      </c>
      <c r="R36" s="48">
        <v>157444375.97999999</v>
      </c>
    </row>
    <row r="37" spans="1:18" s="257" customFormat="1" ht="27.95" customHeight="1">
      <c r="A37" s="17" t="s">
        <v>192</v>
      </c>
      <c r="B37" s="434">
        <f>SUM(B34:B36)</f>
        <v>200401763.18000001</v>
      </c>
      <c r="C37" s="52">
        <f>SUM(C34:C36)</f>
        <v>198002332.60999998</v>
      </c>
      <c r="D37" s="254">
        <f>SUM(D34:D36)</f>
        <v>199821312.48999998</v>
      </c>
      <c r="E37" s="249">
        <v>206027003.00999999</v>
      </c>
      <c r="F37" s="252">
        <v>199651630.33000001</v>
      </c>
      <c r="G37" s="253">
        <v>197040810.21000001</v>
      </c>
      <c r="H37" s="254">
        <v>198563806.06</v>
      </c>
      <c r="I37" s="255">
        <v>199668679.65000001</v>
      </c>
      <c r="J37" s="256">
        <v>190692938.19999999</v>
      </c>
      <c r="K37" s="249">
        <v>184962215.34999999</v>
      </c>
      <c r="L37" s="254">
        <v>188390898.59999999</v>
      </c>
      <c r="M37" s="249">
        <v>187532240.99000001</v>
      </c>
      <c r="N37" s="256">
        <v>182270780.52000001</v>
      </c>
      <c r="O37" s="249">
        <v>179126740.28</v>
      </c>
      <c r="P37" s="254">
        <v>176699557.36000001</v>
      </c>
      <c r="Q37" s="249">
        <v>177930652.08000001</v>
      </c>
      <c r="R37" s="254">
        <v>175413279.21000001</v>
      </c>
    </row>
    <row r="38" spans="1:18" ht="27.95" customHeight="1">
      <c r="A38" s="12" t="s">
        <v>193</v>
      </c>
      <c r="B38" s="432">
        <v>2492781.54</v>
      </c>
      <c r="C38" s="49">
        <v>2607026.75</v>
      </c>
      <c r="D38" s="48">
        <v>2623586.06</v>
      </c>
      <c r="E38" s="49">
        <v>2885830.19</v>
      </c>
      <c r="F38" s="242">
        <v>2964184.33</v>
      </c>
      <c r="G38" s="171">
        <v>2953687.95</v>
      </c>
      <c r="H38" s="48">
        <v>-78585.63</v>
      </c>
      <c r="I38" s="47">
        <v>-72762.45</v>
      </c>
      <c r="J38" s="74">
        <v>-29558.27</v>
      </c>
      <c r="K38" s="49">
        <v>-11027.02</v>
      </c>
      <c r="L38" s="48"/>
      <c r="M38" s="49"/>
      <c r="N38" s="74"/>
      <c r="O38" s="49"/>
      <c r="P38" s="48"/>
      <c r="Q38" s="49"/>
      <c r="R38" s="48"/>
    </row>
    <row r="39" spans="1:18" ht="27.95" customHeight="1">
      <c r="A39" s="17" t="s">
        <v>49</v>
      </c>
      <c r="B39" s="433">
        <f>SUM(B37:B38)</f>
        <v>202894544.72</v>
      </c>
      <c r="C39" s="52">
        <f>SUM(C37:C38)</f>
        <v>200609359.35999998</v>
      </c>
      <c r="D39" s="51">
        <f>SUM(D37:D38)</f>
        <v>202444898.54999998</v>
      </c>
      <c r="E39" s="249">
        <v>208912833.19999999</v>
      </c>
      <c r="F39" s="244">
        <v>202615814.66</v>
      </c>
      <c r="G39" s="172">
        <v>199994498.16</v>
      </c>
      <c r="H39" s="51">
        <v>198485220.43000001</v>
      </c>
      <c r="I39" s="50">
        <v>199595917.19999999</v>
      </c>
      <c r="J39" s="75">
        <v>190663379.93000001</v>
      </c>
      <c r="K39" s="52">
        <v>184951188.33000001</v>
      </c>
      <c r="L39" s="51">
        <v>188390898.59999999</v>
      </c>
      <c r="M39" s="52">
        <v>187532240.99000001</v>
      </c>
      <c r="N39" s="75">
        <v>182270780.52000001</v>
      </c>
      <c r="O39" s="52">
        <v>179126740.28</v>
      </c>
      <c r="P39" s="51">
        <v>176699557.36000001</v>
      </c>
      <c r="Q39" s="52">
        <v>177930652.08000001</v>
      </c>
      <c r="R39" s="51">
        <v>175413279.21000001</v>
      </c>
    </row>
    <row r="40" spans="1:18" ht="27.95" customHeight="1">
      <c r="A40" s="12"/>
      <c r="B40" s="432"/>
      <c r="C40" s="49"/>
      <c r="D40" s="48"/>
      <c r="E40" s="49"/>
      <c r="F40" s="242"/>
      <c r="G40" s="168"/>
      <c r="H40" s="48"/>
      <c r="I40" s="47"/>
      <c r="J40" s="74"/>
      <c r="K40" s="49"/>
      <c r="L40" s="48"/>
      <c r="M40" s="49"/>
      <c r="N40" s="74"/>
      <c r="O40" s="49"/>
      <c r="P40" s="48"/>
      <c r="Q40" s="49"/>
      <c r="R40" s="48"/>
    </row>
    <row r="41" spans="1:18" ht="27.95" customHeight="1">
      <c r="A41" s="17" t="s">
        <v>50</v>
      </c>
      <c r="B41" s="432"/>
      <c r="C41" s="52"/>
      <c r="D41" s="48"/>
      <c r="E41" s="249"/>
      <c r="F41" s="242"/>
      <c r="G41" s="168"/>
      <c r="H41" s="48"/>
      <c r="I41" s="47"/>
      <c r="J41" s="74"/>
      <c r="K41" s="49"/>
      <c r="L41" s="48"/>
      <c r="M41" s="49"/>
      <c r="N41" s="74"/>
      <c r="O41" s="49"/>
      <c r="P41" s="48"/>
      <c r="Q41" s="49"/>
      <c r="R41" s="48"/>
    </row>
    <row r="42" spans="1:18" ht="27.95" customHeight="1">
      <c r="A42" s="17" t="s">
        <v>12</v>
      </c>
      <c r="B42" s="432"/>
      <c r="C42" s="250"/>
      <c r="D42" s="54"/>
      <c r="E42" s="249"/>
      <c r="F42" s="242"/>
      <c r="G42" s="168"/>
      <c r="H42" s="54"/>
      <c r="I42" s="53"/>
      <c r="J42" s="121"/>
      <c r="K42" s="53"/>
      <c r="L42" s="54"/>
      <c r="M42" s="53"/>
      <c r="N42" s="121"/>
      <c r="O42" s="53"/>
      <c r="P42" s="54"/>
      <c r="Q42" s="53"/>
      <c r="R42" s="48"/>
    </row>
    <row r="43" spans="1:18" ht="27.95" customHeight="1">
      <c r="A43" s="12" t="s">
        <v>51</v>
      </c>
      <c r="B43" s="432">
        <v>28005746.510000002</v>
      </c>
      <c r="C43" s="49">
        <v>30152220.030000001</v>
      </c>
      <c r="D43" s="48">
        <v>38220031.840000004</v>
      </c>
      <c r="E43" s="49">
        <v>35130886.57</v>
      </c>
      <c r="F43" s="242">
        <v>33660905.659999996</v>
      </c>
      <c r="G43" s="171">
        <v>31335311.030000001</v>
      </c>
      <c r="H43" s="48">
        <v>35529745.030000001</v>
      </c>
      <c r="I43" s="47">
        <v>34084031.409999996</v>
      </c>
      <c r="J43" s="74">
        <v>36515063.920000002</v>
      </c>
      <c r="K43" s="49">
        <v>31229464.91</v>
      </c>
      <c r="L43" s="48">
        <v>15080161.390000001</v>
      </c>
      <c r="M43" s="49">
        <v>15319259.6</v>
      </c>
      <c r="N43" s="74">
        <v>17027988.530000001</v>
      </c>
      <c r="O43" s="49">
        <v>16612658.199999999</v>
      </c>
      <c r="P43" s="48">
        <v>20100589.289999999</v>
      </c>
      <c r="Q43" s="49">
        <v>20584820.129999999</v>
      </c>
      <c r="R43" s="48">
        <v>24836416.899999999</v>
      </c>
    </row>
    <row r="44" spans="1:18" ht="27.95" customHeight="1">
      <c r="A44" s="12" t="s">
        <v>52</v>
      </c>
      <c r="B44" s="432">
        <v>2894056.53</v>
      </c>
      <c r="C44" s="49">
        <v>1234999.07</v>
      </c>
      <c r="D44" s="48">
        <v>1033265.61</v>
      </c>
      <c r="E44" s="49">
        <v>1073680.29</v>
      </c>
      <c r="F44" s="242">
        <v>2837188.69</v>
      </c>
      <c r="G44" s="171">
        <v>2903817.7</v>
      </c>
      <c r="H44" s="48">
        <v>2986019.31</v>
      </c>
      <c r="I44" s="47">
        <v>3006996.63</v>
      </c>
      <c r="J44" s="74">
        <v>3009222.82</v>
      </c>
      <c r="K44" s="49">
        <v>3070529.56</v>
      </c>
      <c r="L44" s="48">
        <v>2854768.61</v>
      </c>
      <c r="M44" s="49">
        <v>2748847.63</v>
      </c>
      <c r="N44" s="74">
        <v>2788975.76</v>
      </c>
      <c r="O44" s="49">
        <v>2783687.8</v>
      </c>
      <c r="P44" s="48">
        <v>1638431.31</v>
      </c>
      <c r="Q44" s="49">
        <v>1649258.64</v>
      </c>
      <c r="R44" s="48">
        <v>1873263.09</v>
      </c>
    </row>
    <row r="45" spans="1:18" ht="27.95" customHeight="1">
      <c r="A45" s="12" t="s">
        <v>195</v>
      </c>
      <c r="B45" s="432">
        <v>344136</v>
      </c>
      <c r="C45" s="49">
        <v>342181</v>
      </c>
      <c r="D45" s="48">
        <v>325564</v>
      </c>
      <c r="E45" s="49">
        <v>325564</v>
      </c>
      <c r="F45" s="242">
        <v>325564</v>
      </c>
      <c r="G45" s="171">
        <v>325564</v>
      </c>
      <c r="H45" s="48">
        <v>227494</v>
      </c>
      <c r="I45" s="47">
        <v>227494</v>
      </c>
      <c r="J45" s="74">
        <v>227494</v>
      </c>
      <c r="K45" s="49">
        <v>227494</v>
      </c>
      <c r="L45" s="48">
        <v>293761.34000000003</v>
      </c>
      <c r="M45" s="49">
        <v>293761.34000000003</v>
      </c>
      <c r="N45" s="74">
        <v>276005</v>
      </c>
      <c r="O45" s="49">
        <v>276005</v>
      </c>
      <c r="P45" s="48">
        <v>461275</v>
      </c>
      <c r="Q45" s="49">
        <v>461275</v>
      </c>
      <c r="R45" s="48">
        <v>454118</v>
      </c>
    </row>
    <row r="46" spans="1:18" ht="27.95" customHeight="1">
      <c r="A46" s="12" t="s">
        <v>53</v>
      </c>
      <c r="B46" s="432">
        <v>13331525.199999999</v>
      </c>
      <c r="C46" s="49">
        <v>14253152.199999999</v>
      </c>
      <c r="D46" s="48">
        <v>12836885.210000001</v>
      </c>
      <c r="E46" s="49">
        <v>11989621.98</v>
      </c>
      <c r="F46" s="242">
        <v>11032670.27</v>
      </c>
      <c r="G46" s="171">
        <v>12974591.27</v>
      </c>
      <c r="H46" s="48">
        <v>12167984.220000001</v>
      </c>
      <c r="I46" s="47">
        <v>11913390.050000001</v>
      </c>
      <c r="J46" s="74">
        <v>12680731.92</v>
      </c>
      <c r="K46" s="49">
        <v>12239920.689999999</v>
      </c>
      <c r="L46" s="48">
        <v>12529327.41</v>
      </c>
      <c r="M46" s="49">
        <v>11668011.77</v>
      </c>
      <c r="N46" s="74">
        <v>11943835.029999999</v>
      </c>
      <c r="O46" s="49">
        <v>11151979.970000001</v>
      </c>
      <c r="P46" s="48">
        <v>12367676.25</v>
      </c>
      <c r="Q46" s="49">
        <v>12026739.58</v>
      </c>
      <c r="R46" s="48">
        <v>11410817.02</v>
      </c>
    </row>
    <row r="47" spans="1:18" ht="27.95" customHeight="1">
      <c r="A47" s="17" t="s">
        <v>54</v>
      </c>
      <c r="B47" s="433">
        <f>SUM(B43:B46)</f>
        <v>44575464.240000002</v>
      </c>
      <c r="C47" s="52">
        <f>SUM(C43:C46)</f>
        <v>45982552.299999997</v>
      </c>
      <c r="D47" s="51">
        <f>SUM(D43:D46)</f>
        <v>52415746.660000004</v>
      </c>
      <c r="E47" s="249">
        <v>48519752.840000004</v>
      </c>
      <c r="F47" s="244">
        <v>47856328.619999997</v>
      </c>
      <c r="G47" s="172">
        <v>47539284</v>
      </c>
      <c r="H47" s="51">
        <v>50911242.560000002</v>
      </c>
      <c r="I47" s="50">
        <v>49231912.090000004</v>
      </c>
      <c r="J47" s="75">
        <v>52432512.659999996</v>
      </c>
      <c r="K47" s="52">
        <v>46767409.159999996</v>
      </c>
      <c r="L47" s="51">
        <v>30758018.75</v>
      </c>
      <c r="M47" s="52">
        <v>30029880.34</v>
      </c>
      <c r="N47" s="75">
        <v>32036804.32</v>
      </c>
      <c r="O47" s="52">
        <v>30824330.969999999</v>
      </c>
      <c r="P47" s="51">
        <v>34567971.850000001</v>
      </c>
      <c r="Q47" s="52">
        <v>34722093.350000001</v>
      </c>
      <c r="R47" s="51">
        <v>38574615.009999998</v>
      </c>
    </row>
    <row r="48" spans="1:18" ht="27.95" customHeight="1">
      <c r="A48" s="12"/>
      <c r="B48" s="432"/>
      <c r="C48" s="49"/>
      <c r="D48" s="48"/>
      <c r="E48" s="49"/>
      <c r="F48" s="242"/>
      <c r="G48" s="168"/>
      <c r="H48" s="48"/>
      <c r="I48" s="47"/>
      <c r="J48" s="74"/>
      <c r="K48" s="49"/>
      <c r="L48" s="48"/>
      <c r="M48" s="49"/>
      <c r="N48" s="74"/>
      <c r="O48" s="49"/>
      <c r="P48" s="48"/>
      <c r="Q48" s="49"/>
      <c r="R48" s="48"/>
    </row>
    <row r="49" spans="1:18" ht="27.95" customHeight="1">
      <c r="A49" s="17" t="s">
        <v>13</v>
      </c>
      <c r="B49" s="432"/>
      <c r="C49" s="250"/>
      <c r="D49" s="54"/>
      <c r="E49" s="249"/>
      <c r="F49" s="242"/>
      <c r="G49" s="168"/>
      <c r="H49" s="54"/>
      <c r="I49" s="53"/>
      <c r="J49" s="121"/>
      <c r="K49" s="53"/>
      <c r="L49" s="54"/>
      <c r="M49" s="53"/>
      <c r="N49" s="121"/>
      <c r="O49" s="53"/>
      <c r="P49" s="54"/>
      <c r="Q49" s="53"/>
      <c r="R49" s="48"/>
    </row>
    <row r="50" spans="1:18" ht="27.95" customHeight="1">
      <c r="A50" s="12" t="s">
        <v>51</v>
      </c>
      <c r="B50" s="432">
        <v>71651640.780000001</v>
      </c>
      <c r="C50" s="49">
        <v>54442966.049999997</v>
      </c>
      <c r="D50" s="48">
        <v>49739137.289999999</v>
      </c>
      <c r="E50" s="49">
        <v>45173011.899999999</v>
      </c>
      <c r="F50" s="242">
        <v>51509679.740000002</v>
      </c>
      <c r="G50" s="171">
        <v>48740445.299999997</v>
      </c>
      <c r="H50" s="48">
        <v>45379370.140000001</v>
      </c>
      <c r="I50" s="47">
        <v>41718475.299999997</v>
      </c>
      <c r="J50" s="74">
        <v>47892166.859999999</v>
      </c>
      <c r="K50" s="49">
        <v>37416925.369999997</v>
      </c>
      <c r="L50" s="48">
        <v>43373807.57</v>
      </c>
      <c r="M50" s="49">
        <v>41310471.479999997</v>
      </c>
      <c r="N50" s="74">
        <v>50697838.119999997</v>
      </c>
      <c r="O50" s="49">
        <v>46613167.759999998</v>
      </c>
      <c r="P50" s="48">
        <v>38955996.119999997</v>
      </c>
      <c r="Q50" s="49">
        <v>38737501.229999997</v>
      </c>
      <c r="R50" s="48">
        <v>40452002.700000003</v>
      </c>
    </row>
    <row r="51" spans="1:18" ht="27.95" customHeight="1">
      <c r="A51" s="12" t="s">
        <v>55</v>
      </c>
      <c r="B51" s="432">
        <v>50697899.909999996</v>
      </c>
      <c r="C51" s="49">
        <v>36258751.659999996</v>
      </c>
      <c r="D51" s="48">
        <v>36308391.689999998</v>
      </c>
      <c r="E51" s="49">
        <v>42776678.829999998</v>
      </c>
      <c r="F51" s="242">
        <v>61866471.530000001</v>
      </c>
      <c r="G51" s="171">
        <v>38925395.729999997</v>
      </c>
      <c r="H51" s="48">
        <v>33234066.579999998</v>
      </c>
      <c r="I51" s="47">
        <v>38970991.789999999</v>
      </c>
      <c r="J51" s="74">
        <v>44407916.799999997</v>
      </c>
      <c r="K51" s="49">
        <v>30036616.420000002</v>
      </c>
      <c r="L51" s="48">
        <v>23348861.699999999</v>
      </c>
      <c r="M51" s="49">
        <v>33992147.780000001</v>
      </c>
      <c r="N51" s="74">
        <v>44821633.280000001</v>
      </c>
      <c r="O51" s="49">
        <v>25485205.969999999</v>
      </c>
      <c r="P51" s="48">
        <v>23422616.170000002</v>
      </c>
      <c r="Q51" s="49">
        <v>37795435.200000003</v>
      </c>
      <c r="R51" s="48">
        <v>36390649.359999999</v>
      </c>
    </row>
    <row r="52" spans="1:18" ht="27.95" customHeight="1">
      <c r="A52" s="12" t="s">
        <v>56</v>
      </c>
      <c r="B52" s="432">
        <v>23108</v>
      </c>
      <c r="C52" s="49">
        <v>152290.67000000001</v>
      </c>
      <c r="D52" s="48">
        <v>1860518</v>
      </c>
      <c r="E52" s="49">
        <v>4078244</v>
      </c>
      <c r="F52" s="242">
        <v>1584951</v>
      </c>
      <c r="G52" s="171">
        <v>174388</v>
      </c>
      <c r="H52" s="48">
        <v>2376994.5</v>
      </c>
      <c r="I52" s="47">
        <v>3026404</v>
      </c>
      <c r="J52" s="74">
        <v>652067</v>
      </c>
      <c r="K52" s="49">
        <v>0</v>
      </c>
      <c r="L52" s="48">
        <v>263464</v>
      </c>
      <c r="M52" s="49">
        <v>1149143</v>
      </c>
      <c r="N52" s="74">
        <v>0</v>
      </c>
      <c r="O52" s="49">
        <v>0</v>
      </c>
      <c r="P52" s="48">
        <v>0</v>
      </c>
      <c r="Q52" s="49">
        <v>0</v>
      </c>
      <c r="R52" s="48">
        <v>0</v>
      </c>
    </row>
    <row r="53" spans="1:18" ht="27.95" customHeight="1">
      <c r="A53" s="12" t="s">
        <v>127</v>
      </c>
      <c r="B53" s="432">
        <v>337578.77</v>
      </c>
      <c r="C53" s="49">
        <v>337578.77</v>
      </c>
      <c r="D53" s="48">
        <v>146278.97</v>
      </c>
      <c r="E53" s="49">
        <v>146278.97</v>
      </c>
      <c r="F53" s="242">
        <v>177054.33</v>
      </c>
      <c r="G53" s="171">
        <v>177054.33</v>
      </c>
      <c r="H53" s="48">
        <v>481582.62</v>
      </c>
      <c r="I53" s="47">
        <v>481582.62</v>
      </c>
      <c r="J53" s="74">
        <v>469124.19</v>
      </c>
      <c r="K53" s="49">
        <v>469124.19</v>
      </c>
      <c r="L53" s="48">
        <v>68663.179999999993</v>
      </c>
      <c r="M53" s="49">
        <v>187078.68</v>
      </c>
      <c r="N53" s="74">
        <v>172911.31</v>
      </c>
      <c r="O53" s="49">
        <v>172000</v>
      </c>
      <c r="P53" s="48">
        <v>164502.13</v>
      </c>
      <c r="Q53" s="49">
        <v>164502.13</v>
      </c>
      <c r="R53" s="48">
        <v>806060.76</v>
      </c>
    </row>
    <row r="54" spans="1:18" ht="27.95" customHeight="1">
      <c r="A54" s="12" t="s">
        <v>52</v>
      </c>
      <c r="B54" s="432">
        <v>14792079.550000001</v>
      </c>
      <c r="C54" s="49">
        <v>13998308</v>
      </c>
      <c r="D54" s="48">
        <v>11692269.57</v>
      </c>
      <c r="E54" s="49">
        <v>12413325.029999999</v>
      </c>
      <c r="F54" s="242">
        <v>15173843.359999999</v>
      </c>
      <c r="G54" s="171">
        <v>15235586.84</v>
      </c>
      <c r="H54" s="48">
        <v>12164255.310000001</v>
      </c>
      <c r="I54" s="47">
        <v>16702436.25</v>
      </c>
      <c r="J54" s="74">
        <v>12599208.76</v>
      </c>
      <c r="K54" s="49">
        <v>7593653.4199999999</v>
      </c>
      <c r="L54" s="48">
        <v>7628139.5499999998</v>
      </c>
      <c r="M54" s="49">
        <v>8461031.6899999995</v>
      </c>
      <c r="N54" s="74">
        <v>11369677.470000001</v>
      </c>
      <c r="O54" s="49">
        <v>9126160.0800000001</v>
      </c>
      <c r="P54" s="48">
        <v>8888628.5600000005</v>
      </c>
      <c r="Q54" s="49">
        <v>8412080.5</v>
      </c>
      <c r="R54" s="48">
        <v>8937456.7200000007</v>
      </c>
    </row>
    <row r="55" spans="1:18" ht="27.95" customHeight="1">
      <c r="A55" s="12" t="s">
        <v>195</v>
      </c>
      <c r="B55" s="432">
        <v>4143355.61</v>
      </c>
      <c r="C55" s="49">
        <v>3083490.35</v>
      </c>
      <c r="D55" s="48">
        <v>2787592.77</v>
      </c>
      <c r="E55" s="49">
        <v>2784261.36</v>
      </c>
      <c r="F55" s="242">
        <v>207581</v>
      </c>
      <c r="G55" s="171">
        <v>207581</v>
      </c>
      <c r="H55" s="48">
        <v>159860.12</v>
      </c>
      <c r="I55" s="47">
        <v>159860.12</v>
      </c>
      <c r="J55" s="74">
        <v>159860.12</v>
      </c>
      <c r="K55" s="49">
        <v>194860.12</v>
      </c>
      <c r="L55" s="48">
        <v>104200.57</v>
      </c>
      <c r="M55" s="49">
        <v>104200.57</v>
      </c>
      <c r="N55" s="74">
        <v>109913.06</v>
      </c>
      <c r="O55" s="49">
        <v>256368.45</v>
      </c>
      <c r="P55" s="48">
        <v>378972</v>
      </c>
      <c r="Q55" s="49">
        <v>378972</v>
      </c>
      <c r="R55" s="48">
        <v>1078061.81</v>
      </c>
    </row>
    <row r="56" spans="1:18" ht="27.95" customHeight="1">
      <c r="A56" s="12" t="s">
        <v>57</v>
      </c>
      <c r="B56" s="432">
        <v>1158.9000000000001</v>
      </c>
      <c r="C56" s="49">
        <v>12095.33</v>
      </c>
      <c r="D56" s="48">
        <v>39359.910000000003</v>
      </c>
      <c r="E56" s="49">
        <v>700</v>
      </c>
      <c r="F56" s="242">
        <v>700</v>
      </c>
      <c r="G56" s="171">
        <v>157134.42000000001</v>
      </c>
      <c r="H56" s="48">
        <v>11689.26</v>
      </c>
      <c r="I56" s="47">
        <v>3850</v>
      </c>
      <c r="J56" s="74">
        <v>6095.49</v>
      </c>
      <c r="K56" s="49">
        <v>18977.740000000002</v>
      </c>
      <c r="L56" s="48">
        <v>43600</v>
      </c>
      <c r="M56" s="49">
        <v>122290.48</v>
      </c>
      <c r="N56" s="74">
        <v>219318.59</v>
      </c>
      <c r="O56" s="49">
        <v>563250.57999999996</v>
      </c>
      <c r="P56" s="48">
        <v>169460.48000000001</v>
      </c>
      <c r="Q56" s="49">
        <v>1163560.21</v>
      </c>
      <c r="R56" s="48">
        <v>1128000.81</v>
      </c>
    </row>
    <row r="57" spans="1:18" ht="27.95" customHeight="1">
      <c r="A57" s="17" t="s">
        <v>58</v>
      </c>
      <c r="B57" s="433">
        <f>SUM(B50:B56)</f>
        <v>141646821.52000001</v>
      </c>
      <c r="C57" s="52">
        <f>SUM(C50:C56)</f>
        <v>108285480.82999998</v>
      </c>
      <c r="D57" s="51">
        <f>SUM(D50:D56)</f>
        <v>102573548.19999997</v>
      </c>
      <c r="E57" s="249">
        <v>107372500.09</v>
      </c>
      <c r="F57" s="244">
        <v>130520280.95999999</v>
      </c>
      <c r="G57" s="172">
        <v>103617585.62</v>
      </c>
      <c r="H57" s="51">
        <v>93807818.530000001</v>
      </c>
      <c r="I57" s="50">
        <v>101063600.08</v>
      </c>
      <c r="J57" s="75">
        <v>106186439.22</v>
      </c>
      <c r="K57" s="52">
        <v>75730157.260000005</v>
      </c>
      <c r="L57" s="51">
        <v>74830736.569999993</v>
      </c>
      <c r="M57" s="52">
        <v>85326363.680000007</v>
      </c>
      <c r="N57" s="75">
        <v>107391291.83</v>
      </c>
      <c r="O57" s="52">
        <v>82216152.840000004</v>
      </c>
      <c r="P57" s="51">
        <v>71980175.459999993</v>
      </c>
      <c r="Q57" s="52">
        <v>86652051.269999996</v>
      </c>
      <c r="R57" s="51">
        <v>88792232.159999996</v>
      </c>
    </row>
    <row r="58" spans="1:18" ht="27.95" customHeight="1">
      <c r="A58" s="17" t="s">
        <v>59</v>
      </c>
      <c r="B58" s="433">
        <f>SUM(B47,B57)</f>
        <v>186222285.76000002</v>
      </c>
      <c r="C58" s="52">
        <f>SUM(C47,C57)</f>
        <v>154268033.13</v>
      </c>
      <c r="D58" s="51">
        <f>SUM(D47,D57)</f>
        <v>154989294.85999998</v>
      </c>
      <c r="E58" s="249">
        <v>155892252.93000001</v>
      </c>
      <c r="F58" s="244">
        <v>178376609.58000001</v>
      </c>
      <c r="G58" s="172">
        <v>151156869.62</v>
      </c>
      <c r="H58" s="51">
        <v>144719061.09</v>
      </c>
      <c r="I58" s="50">
        <v>150295512.16999999</v>
      </c>
      <c r="J58" s="75">
        <v>158618951.88</v>
      </c>
      <c r="K58" s="52">
        <v>122497566.42</v>
      </c>
      <c r="L58" s="51">
        <v>105588755.31999999</v>
      </c>
      <c r="M58" s="52">
        <v>115356244.02</v>
      </c>
      <c r="N58" s="75">
        <v>139428096.15000001</v>
      </c>
      <c r="O58" s="52">
        <v>113040483.81</v>
      </c>
      <c r="P58" s="51">
        <v>106548147.31</v>
      </c>
      <c r="Q58" s="52">
        <v>121374144.62</v>
      </c>
      <c r="R58" s="51">
        <v>127366847.17</v>
      </c>
    </row>
    <row r="59" spans="1:18" ht="27.95" customHeight="1">
      <c r="A59" s="18" t="s">
        <v>60</v>
      </c>
      <c r="B59" s="435">
        <f>SUM(B39,B58)</f>
        <v>389116830.48000002</v>
      </c>
      <c r="C59" s="58">
        <f>SUM(C39,C58)</f>
        <v>354877392.49000001</v>
      </c>
      <c r="D59" s="57">
        <f>SUM(D39,D58)</f>
        <v>357434193.40999997</v>
      </c>
      <c r="E59" s="250">
        <v>364805086.13</v>
      </c>
      <c r="F59" s="245">
        <v>380992424.24000001</v>
      </c>
      <c r="G59" s="173">
        <v>351151367.77999997</v>
      </c>
      <c r="H59" s="57">
        <v>343204281.51999998</v>
      </c>
      <c r="I59" s="56">
        <v>349891429.37</v>
      </c>
      <c r="J59" s="122">
        <v>349282331.81</v>
      </c>
      <c r="K59" s="58">
        <v>307448754.75</v>
      </c>
      <c r="L59" s="57">
        <v>293979653.92000002</v>
      </c>
      <c r="M59" s="58">
        <v>302888485.00999999</v>
      </c>
      <c r="N59" s="122">
        <v>321698876.67000002</v>
      </c>
      <c r="O59" s="58">
        <v>292167224.08999997</v>
      </c>
      <c r="P59" s="57">
        <v>283247704.67000002</v>
      </c>
      <c r="Q59" s="58">
        <v>299304796.69999999</v>
      </c>
      <c r="R59" s="57">
        <v>302780126.38</v>
      </c>
    </row>
    <row r="60" spans="1:18" ht="24" customHeight="1">
      <c r="A60" s="19"/>
      <c r="B60" s="19"/>
      <c r="C60" s="319"/>
      <c r="E60" s="251"/>
    </row>
    <row r="61" spans="1:18" ht="21">
      <c r="B61" s="177"/>
      <c r="C61" s="319"/>
      <c r="E61" s="251"/>
    </row>
    <row r="62" spans="1:18">
      <c r="E62" s="251"/>
    </row>
  </sheetData>
  <mergeCells count="1">
    <mergeCell ref="B3:R3"/>
  </mergeCells>
  <pageMargins left="0.19685039370078741" right="0" top="0.19685039370078741" bottom="0.19685039370078741" header="0" footer="0"/>
  <pageSetup paperSize="9" scale="30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zoomScale="50" zoomScaleNormal="50" zoomScaleSheetLayoutView="3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8.75"/>
  <cols>
    <col min="1" max="1" width="109.28515625" customWidth="1"/>
    <col min="2" max="2" width="21.5703125" customWidth="1"/>
    <col min="3" max="3" width="21.5703125" style="15" customWidth="1"/>
    <col min="4" max="4" width="21.7109375" customWidth="1"/>
    <col min="5" max="5" width="21.7109375" style="15" customWidth="1"/>
    <col min="6" max="35" width="21.7109375" customWidth="1"/>
  </cols>
  <sheetData>
    <row r="1" spans="1:35" ht="50.1" customHeight="1">
      <c r="A1" s="201" t="s">
        <v>153</v>
      </c>
      <c r="B1" s="315"/>
      <c r="C1" s="246"/>
      <c r="D1" s="237"/>
      <c r="E1" s="246"/>
      <c r="F1" s="17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3"/>
      <c r="S1" s="153"/>
      <c r="T1" s="153"/>
      <c r="U1" s="153"/>
      <c r="V1" s="153"/>
      <c r="W1" s="153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ht="24.95" customHeight="1">
      <c r="A2" s="6"/>
      <c r="B2" s="6"/>
      <c r="C2" s="247"/>
      <c r="D2" s="6"/>
      <c r="E2" s="247"/>
      <c r="F2" s="6"/>
    </row>
    <row r="3" spans="1:35" ht="27.95" customHeight="1">
      <c r="A3" s="19"/>
      <c r="B3" s="447" t="s">
        <v>149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316"/>
      <c r="T3" s="308"/>
      <c r="U3" s="238"/>
      <c r="V3" s="235"/>
      <c r="W3" s="203"/>
      <c r="X3" s="445" t="s">
        <v>151</v>
      </c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</row>
    <row r="4" spans="1:35" ht="27.95" customHeight="1">
      <c r="A4" s="19"/>
      <c r="B4" s="19"/>
      <c r="D4" s="19"/>
      <c r="F4" s="59"/>
      <c r="G4" s="59"/>
      <c r="H4" s="59"/>
      <c r="I4" s="59"/>
      <c r="J4" s="59"/>
      <c r="K4" s="59"/>
      <c r="L4" s="59"/>
      <c r="M4" s="59"/>
      <c r="N4" s="59"/>
      <c r="O4" s="59"/>
      <c r="P4" s="20"/>
      <c r="Q4" s="20"/>
      <c r="R4" s="353"/>
      <c r="S4" s="20"/>
      <c r="T4" s="20"/>
      <c r="U4" s="20"/>
      <c r="V4" s="20"/>
      <c r="W4" s="20"/>
    </row>
    <row r="5" spans="1:35" ht="27.95" customHeight="1">
      <c r="A5" s="21"/>
      <c r="B5" s="423" t="s">
        <v>202</v>
      </c>
      <c r="C5" s="35" t="s">
        <v>200</v>
      </c>
      <c r="D5" s="61" t="s">
        <v>198</v>
      </c>
      <c r="E5" s="60" t="s">
        <v>194</v>
      </c>
      <c r="F5" s="62" t="s">
        <v>174</v>
      </c>
      <c r="G5" s="60" t="s">
        <v>119</v>
      </c>
      <c r="H5" s="61" t="s">
        <v>14</v>
      </c>
      <c r="I5" s="60" t="s">
        <v>15</v>
      </c>
      <c r="J5" s="62" t="s">
        <v>16</v>
      </c>
      <c r="K5" s="60" t="s">
        <v>17</v>
      </c>
      <c r="L5" s="61" t="s">
        <v>18</v>
      </c>
      <c r="M5" s="60" t="s">
        <v>19</v>
      </c>
      <c r="N5" s="62" t="s">
        <v>20</v>
      </c>
      <c r="O5" s="60" t="s">
        <v>21</v>
      </c>
      <c r="P5" s="25" t="s">
        <v>22</v>
      </c>
      <c r="Q5" s="35" t="s">
        <v>23</v>
      </c>
      <c r="R5" s="354" t="s">
        <v>24</v>
      </c>
      <c r="S5" s="361" t="s">
        <v>202</v>
      </c>
      <c r="T5" s="320" t="s">
        <v>201</v>
      </c>
      <c r="U5" s="26" t="s">
        <v>25</v>
      </c>
      <c r="V5" s="25" t="s">
        <v>196</v>
      </c>
      <c r="W5" s="259" t="s">
        <v>174</v>
      </c>
      <c r="X5" s="25" t="s">
        <v>120</v>
      </c>
      <c r="Y5" s="26" t="s">
        <v>25</v>
      </c>
      <c r="Z5" s="25" t="s">
        <v>26</v>
      </c>
      <c r="AA5" s="218" t="s">
        <v>16</v>
      </c>
      <c r="AB5" s="25" t="s">
        <v>27</v>
      </c>
      <c r="AC5" s="26" t="s">
        <v>28</v>
      </c>
      <c r="AD5" s="25" t="s">
        <v>29</v>
      </c>
      <c r="AE5" s="218" t="s">
        <v>20</v>
      </c>
      <c r="AF5" s="25" t="s">
        <v>30</v>
      </c>
      <c r="AG5" s="26" t="s">
        <v>31</v>
      </c>
      <c r="AH5" s="25" t="s">
        <v>32</v>
      </c>
      <c r="AI5" s="26" t="s">
        <v>24</v>
      </c>
    </row>
    <row r="6" spans="1:35" ht="27.95" customHeight="1">
      <c r="A6" s="22" t="s">
        <v>0</v>
      </c>
      <c r="B6" s="424">
        <v>69435907.829999998</v>
      </c>
      <c r="C6" s="326">
        <v>240195613.97</v>
      </c>
      <c r="D6" s="64">
        <v>181844761.28</v>
      </c>
      <c r="E6" s="326">
        <v>139189268.88</v>
      </c>
      <c r="F6" s="65">
        <v>68176646.359999999</v>
      </c>
      <c r="G6" s="175">
        <v>236132659.59</v>
      </c>
      <c r="H6" s="64">
        <v>189746508.30000001</v>
      </c>
      <c r="I6" s="63">
        <v>141115681.33000001</v>
      </c>
      <c r="J6" s="65">
        <v>70254992.079999998</v>
      </c>
      <c r="K6" s="63">
        <v>210800526.28</v>
      </c>
      <c r="L6" s="64">
        <v>166442197.66</v>
      </c>
      <c r="M6" s="63">
        <v>128555990.25</v>
      </c>
      <c r="N6" s="65">
        <v>59222835.649999999</v>
      </c>
      <c r="O6" s="63">
        <v>190088429.09999999</v>
      </c>
      <c r="P6" s="64">
        <v>150801072.02000001</v>
      </c>
      <c r="Q6" s="63">
        <v>115834433.11</v>
      </c>
      <c r="R6" s="355">
        <v>54813978.990000002</v>
      </c>
      <c r="S6" s="362">
        <v>69435907.829999998</v>
      </c>
      <c r="T6" s="321">
        <f>C6-D6</f>
        <v>58350852.689999998</v>
      </c>
      <c r="U6" s="73">
        <f>D6-E6</f>
        <v>42655492.400000006</v>
      </c>
      <c r="V6" s="310">
        <f>E6-F6</f>
        <v>71012622.519999996</v>
      </c>
      <c r="W6" s="260">
        <v>68176646.359999999</v>
      </c>
      <c r="X6" s="72">
        <v>46386151.289999992</v>
      </c>
      <c r="Y6" s="73">
        <v>48630826.969999999</v>
      </c>
      <c r="Z6" s="72">
        <v>70860689.250000015</v>
      </c>
      <c r="AA6" s="219">
        <v>70254992.079999998</v>
      </c>
      <c r="AB6" s="72">
        <v>44358328.620000005</v>
      </c>
      <c r="AC6" s="73">
        <v>37886207.409999996</v>
      </c>
      <c r="AD6" s="72">
        <v>69333154.599999994</v>
      </c>
      <c r="AE6" s="219">
        <v>59222835.649999999</v>
      </c>
      <c r="AF6" s="72">
        <v>39287357.079999983</v>
      </c>
      <c r="AG6" s="73">
        <v>34966638.910000011</v>
      </c>
      <c r="AH6" s="72">
        <v>61020454.119999997</v>
      </c>
      <c r="AI6" s="73">
        <v>54813978.990000002</v>
      </c>
    </row>
    <row r="7" spans="1:35" ht="27.95" customHeight="1">
      <c r="A7" s="12" t="s">
        <v>64</v>
      </c>
      <c r="B7" s="425">
        <v>-55570811.829999998</v>
      </c>
      <c r="C7" s="49">
        <v>-204745685.84</v>
      </c>
      <c r="D7" s="34">
        <v>-154288568.33000001</v>
      </c>
      <c r="E7" s="49">
        <v>-113239632.48999999</v>
      </c>
      <c r="F7" s="67">
        <v>-56163373.600000001</v>
      </c>
      <c r="G7" s="174">
        <v>-186312592.68000001</v>
      </c>
      <c r="H7" s="34">
        <v>-145869718.24000001</v>
      </c>
      <c r="I7" s="66">
        <v>-106025493.31</v>
      </c>
      <c r="J7" s="67">
        <v>-55916183.399999999</v>
      </c>
      <c r="K7" s="66">
        <v>-170410855.63</v>
      </c>
      <c r="L7" s="34">
        <v>-130427359.8</v>
      </c>
      <c r="M7" s="66">
        <v>-98693777.319999993</v>
      </c>
      <c r="N7" s="67">
        <v>-44636671.740000002</v>
      </c>
      <c r="O7" s="66">
        <v>-150553069.5</v>
      </c>
      <c r="P7" s="34">
        <v>-119919675.23999999</v>
      </c>
      <c r="Q7" s="66">
        <v>-90344812.459999993</v>
      </c>
      <c r="R7" s="356">
        <v>-42188508.210000001</v>
      </c>
      <c r="S7" s="363">
        <v>-55570811.829999998</v>
      </c>
      <c r="T7" s="321">
        <f>C7-D7</f>
        <v>-50457117.50999999</v>
      </c>
      <c r="U7" s="47">
        <f>D7-E7</f>
        <v>-41048935.840000018</v>
      </c>
      <c r="V7" s="310">
        <f t="shared" ref="V7:V23" si="0">E7-F7</f>
        <v>-57076258.889999993</v>
      </c>
      <c r="W7" s="261">
        <v>-56163373.600000001</v>
      </c>
      <c r="X7" s="48">
        <v>-40442874.439999998</v>
      </c>
      <c r="Y7" s="47">
        <v>-39844224.930000007</v>
      </c>
      <c r="Z7" s="48">
        <v>-50109309.910000004</v>
      </c>
      <c r="AA7" s="216">
        <v>-55916183.399999999</v>
      </c>
      <c r="AB7" s="48">
        <v>-39983495.829999998</v>
      </c>
      <c r="AC7" s="47">
        <v>-31733582.480000004</v>
      </c>
      <c r="AD7" s="48">
        <v>-54057105.579999991</v>
      </c>
      <c r="AE7" s="216">
        <v>-44636671.740000002</v>
      </c>
      <c r="AF7" s="48">
        <v>-30633394.260000005</v>
      </c>
      <c r="AG7" s="47">
        <v>-29574862.780000001</v>
      </c>
      <c r="AH7" s="48">
        <v>-48156304.249999993</v>
      </c>
      <c r="AI7" s="47">
        <v>-42188508.210000001</v>
      </c>
    </row>
    <row r="8" spans="1:35" ht="27.95" customHeight="1">
      <c r="A8" s="11" t="s">
        <v>3</v>
      </c>
      <c r="B8" s="426">
        <f>SUM(B6:B7)</f>
        <v>13865096</v>
      </c>
      <c r="C8" s="52">
        <f>C6+C7</f>
        <v>35449928.129999995</v>
      </c>
      <c r="D8" s="69">
        <f>SUM(D6:D7)</f>
        <v>27556192.949999988</v>
      </c>
      <c r="E8" s="52">
        <f>E6+E7</f>
        <v>25949636.390000001</v>
      </c>
      <c r="F8" s="70">
        <v>12013272.76</v>
      </c>
      <c r="G8" s="176">
        <v>49820066.909999996</v>
      </c>
      <c r="H8" s="69">
        <v>43876790.060000002</v>
      </c>
      <c r="I8" s="68">
        <v>35090188.020000003</v>
      </c>
      <c r="J8" s="70">
        <v>14338808.68</v>
      </c>
      <c r="K8" s="68">
        <v>40389670.649999999</v>
      </c>
      <c r="L8" s="69">
        <v>36014837.859999999</v>
      </c>
      <c r="M8" s="68">
        <v>29862212.93</v>
      </c>
      <c r="N8" s="70">
        <v>14586163.91</v>
      </c>
      <c r="O8" s="68">
        <v>39535359.600000001</v>
      </c>
      <c r="P8" s="69">
        <v>30881396.780000001</v>
      </c>
      <c r="Q8" s="68">
        <v>25489620.649999999</v>
      </c>
      <c r="R8" s="357">
        <v>12625470.779999999</v>
      </c>
      <c r="S8" s="364">
        <f>SUM(S6:S7)</f>
        <v>13865096</v>
      </c>
      <c r="T8" s="322">
        <f>T6+T7</f>
        <v>7893735.1800000072</v>
      </c>
      <c r="U8" s="50">
        <f>SUM(U6:U7)</f>
        <v>1606556.5599999875</v>
      </c>
      <c r="V8" s="311">
        <f t="shared" si="0"/>
        <v>13936363.630000001</v>
      </c>
      <c r="W8" s="262">
        <v>12013272.76</v>
      </c>
      <c r="X8" s="51">
        <v>5943276.849999994</v>
      </c>
      <c r="Y8" s="50">
        <v>8786602.0399999991</v>
      </c>
      <c r="Z8" s="51">
        <v>20751379.340000004</v>
      </c>
      <c r="AA8" s="217">
        <v>14338808.68</v>
      </c>
      <c r="AB8" s="51">
        <v>4374832.7899999991</v>
      </c>
      <c r="AC8" s="50">
        <v>6152624.9299999997</v>
      </c>
      <c r="AD8" s="51">
        <v>15276049.02</v>
      </c>
      <c r="AE8" s="217">
        <v>14586163.91</v>
      </c>
      <c r="AF8" s="51">
        <v>8653962.8200000003</v>
      </c>
      <c r="AG8" s="50">
        <v>5391776.1300000027</v>
      </c>
      <c r="AH8" s="51">
        <v>12864149.869999999</v>
      </c>
      <c r="AI8" s="50">
        <v>12625470.779999999</v>
      </c>
    </row>
    <row r="9" spans="1:35" ht="27.95" customHeight="1">
      <c r="A9" s="12" t="s">
        <v>65</v>
      </c>
      <c r="B9" s="425">
        <v>-2069823.14</v>
      </c>
      <c r="C9" s="49">
        <v>-11200475.699999999</v>
      </c>
      <c r="D9" s="34">
        <v>-8224969.0700000003</v>
      </c>
      <c r="E9" s="49">
        <v>-5947331.8899999997</v>
      </c>
      <c r="F9" s="67">
        <v>-3049663.87</v>
      </c>
      <c r="G9" s="174">
        <v>-10814489.560000001</v>
      </c>
      <c r="H9" s="34">
        <v>-8249852.0199999996</v>
      </c>
      <c r="I9" s="66">
        <v>-5361127.33</v>
      </c>
      <c r="J9" s="67">
        <v>-2396881.14</v>
      </c>
      <c r="K9" s="66">
        <v>-9863952.1899999995</v>
      </c>
      <c r="L9" s="34">
        <v>-7265438.8899999997</v>
      </c>
      <c r="M9" s="66">
        <v>-4933128.55</v>
      </c>
      <c r="N9" s="67">
        <v>-2194862.0099999998</v>
      </c>
      <c r="O9" s="66">
        <v>-8581504.6199999992</v>
      </c>
      <c r="P9" s="34">
        <v>-6611219.2400000002</v>
      </c>
      <c r="Q9" s="66">
        <v>-4782187.49</v>
      </c>
      <c r="R9" s="356">
        <v>-2313776.4</v>
      </c>
      <c r="S9" s="363">
        <v>-2069823.14</v>
      </c>
      <c r="T9" s="321">
        <f t="shared" ref="T9:T23" si="1">C9-D9</f>
        <v>-2975506.629999999</v>
      </c>
      <c r="U9" s="47">
        <f t="shared" ref="U9:U23" si="2">D9-E9</f>
        <v>-2277637.1800000006</v>
      </c>
      <c r="V9" s="310">
        <f t="shared" si="0"/>
        <v>-2897668.0199999996</v>
      </c>
      <c r="W9" s="261">
        <v>-3049663.87</v>
      </c>
      <c r="X9" s="48">
        <v>-2564637.540000001</v>
      </c>
      <c r="Y9" s="47">
        <v>-2888724.6899999995</v>
      </c>
      <c r="Z9" s="48">
        <v>-2964246.19</v>
      </c>
      <c r="AA9" s="216">
        <v>-2396881.14</v>
      </c>
      <c r="AB9" s="48">
        <v>-2598513.2999999998</v>
      </c>
      <c r="AC9" s="47">
        <v>-2332310.34</v>
      </c>
      <c r="AD9" s="48">
        <v>-2738266.54</v>
      </c>
      <c r="AE9" s="216">
        <v>-2194862.0099999998</v>
      </c>
      <c r="AF9" s="48">
        <v>-1970285.379999999</v>
      </c>
      <c r="AG9" s="47">
        <v>-1829031.75</v>
      </c>
      <c r="AH9" s="48">
        <v>-2468411.0900000003</v>
      </c>
      <c r="AI9" s="47">
        <v>-2313776.4</v>
      </c>
    </row>
    <row r="10" spans="1:35" ht="27.95" customHeight="1">
      <c r="A10" s="12" t="s">
        <v>66</v>
      </c>
      <c r="B10" s="425">
        <v>-6313817.9299999997</v>
      </c>
      <c r="C10" s="49">
        <v>-25420374.600000001</v>
      </c>
      <c r="D10" s="34">
        <v>-18819335.91</v>
      </c>
      <c r="E10" s="49">
        <v>-12352593.82</v>
      </c>
      <c r="F10" s="67">
        <v>-5755687.6399999997</v>
      </c>
      <c r="G10" s="174">
        <v>-24058518.670000002</v>
      </c>
      <c r="H10" s="34">
        <v>-17489627.359999999</v>
      </c>
      <c r="I10" s="66">
        <v>-11567151.220000001</v>
      </c>
      <c r="J10" s="67">
        <v>-5574062.71</v>
      </c>
      <c r="K10" s="66">
        <v>-21669962.870000001</v>
      </c>
      <c r="L10" s="34">
        <v>-16170427.23</v>
      </c>
      <c r="M10" s="66">
        <v>-11051874.15</v>
      </c>
      <c r="N10" s="67">
        <v>-5445280.8099999996</v>
      </c>
      <c r="O10" s="66">
        <v>-23108495.719999999</v>
      </c>
      <c r="P10" s="34">
        <v>-17328421.870000001</v>
      </c>
      <c r="Q10" s="66">
        <v>-12288310.949999999</v>
      </c>
      <c r="R10" s="356">
        <v>-6048359.1399999997</v>
      </c>
      <c r="S10" s="363">
        <v>-6313817.9299999997</v>
      </c>
      <c r="T10" s="321">
        <f t="shared" si="1"/>
        <v>-6601038.6900000013</v>
      </c>
      <c r="U10" s="47">
        <f t="shared" si="2"/>
        <v>-6466742.0899999999</v>
      </c>
      <c r="V10" s="310">
        <f t="shared" si="0"/>
        <v>-6596906.1800000006</v>
      </c>
      <c r="W10" s="261">
        <v>-5755687.6399999997</v>
      </c>
      <c r="X10" s="48">
        <v>-6568891.3100000024</v>
      </c>
      <c r="Y10" s="47">
        <v>-5922476.1399999987</v>
      </c>
      <c r="Z10" s="48">
        <v>-5993088.5100000007</v>
      </c>
      <c r="AA10" s="216">
        <v>-5574062.71</v>
      </c>
      <c r="AB10" s="48">
        <v>-5499535.6400000006</v>
      </c>
      <c r="AC10" s="47">
        <v>-5118553.08</v>
      </c>
      <c r="AD10" s="48">
        <v>-5606593.3400000008</v>
      </c>
      <c r="AE10" s="216">
        <v>-5445280.8099999996</v>
      </c>
      <c r="AF10" s="48">
        <v>-5780073.8499999978</v>
      </c>
      <c r="AG10" s="47">
        <v>-5040110.9200000018</v>
      </c>
      <c r="AH10" s="48">
        <v>-6239951.8099999996</v>
      </c>
      <c r="AI10" s="47">
        <v>-6048359.1399999997</v>
      </c>
    </row>
    <row r="11" spans="1:35" ht="27.95" customHeight="1">
      <c r="A11" s="11" t="s">
        <v>4</v>
      </c>
      <c r="B11" s="426">
        <f>SUM(B8:B10)</f>
        <v>5481454.9299999997</v>
      </c>
      <c r="C11" s="52">
        <f>C8+C9+C10</f>
        <v>-1170922.1700000055</v>
      </c>
      <c r="D11" s="69">
        <f>SUM(D8:D10)</f>
        <v>511887.96999998763</v>
      </c>
      <c r="E11" s="52">
        <f>E8+E9+E10</f>
        <v>7649710.6799999997</v>
      </c>
      <c r="F11" s="70">
        <v>3207921.25</v>
      </c>
      <c r="G11" s="176">
        <v>14947058.68</v>
      </c>
      <c r="H11" s="69">
        <v>18137310.68</v>
      </c>
      <c r="I11" s="68">
        <v>18161909.469999999</v>
      </c>
      <c r="J11" s="70">
        <v>6367864.8300000001</v>
      </c>
      <c r="K11" s="68">
        <v>8855755.5899999999</v>
      </c>
      <c r="L11" s="69">
        <v>12578971.74</v>
      </c>
      <c r="M11" s="68">
        <v>13877210.23</v>
      </c>
      <c r="N11" s="70">
        <v>6946021.0899999999</v>
      </c>
      <c r="O11" s="68">
        <v>7845359.2599999998</v>
      </c>
      <c r="P11" s="69">
        <v>6941755.6699999999</v>
      </c>
      <c r="Q11" s="68">
        <v>8419122.2100000009</v>
      </c>
      <c r="R11" s="357">
        <v>4263335.24</v>
      </c>
      <c r="S11" s="364">
        <f>SUM(S8:S10)</f>
        <v>5481454.9299999997</v>
      </c>
      <c r="T11" s="322">
        <f>T8+T9+T10</f>
        <v>-1682810.1399999931</v>
      </c>
      <c r="U11" s="50">
        <f>SUM(U8:U10)</f>
        <v>-7137822.710000013</v>
      </c>
      <c r="V11" s="311">
        <f t="shared" si="0"/>
        <v>4441789.43</v>
      </c>
      <c r="W11" s="262">
        <v>3207921.25</v>
      </c>
      <c r="X11" s="51">
        <v>-3190252</v>
      </c>
      <c r="Y11" s="50">
        <v>-24598.789999999106</v>
      </c>
      <c r="Z11" s="51">
        <v>11794044.639999999</v>
      </c>
      <c r="AA11" s="217">
        <v>6367864.8300000001</v>
      </c>
      <c r="AB11" s="51">
        <v>-3723216.1500000004</v>
      </c>
      <c r="AC11" s="50">
        <v>-1298238.4900000002</v>
      </c>
      <c r="AD11" s="51">
        <v>6931189.1400000006</v>
      </c>
      <c r="AE11" s="217">
        <v>6946021.0899999999</v>
      </c>
      <c r="AF11" s="51">
        <v>903603.58999999985</v>
      </c>
      <c r="AG11" s="50">
        <v>-1477366.540000001</v>
      </c>
      <c r="AH11" s="51">
        <v>4155786.9700000007</v>
      </c>
      <c r="AI11" s="50">
        <v>4263335.24</v>
      </c>
    </row>
    <row r="12" spans="1:35" ht="27.95" customHeight="1">
      <c r="A12" s="12" t="s">
        <v>67</v>
      </c>
      <c r="B12" s="425">
        <v>422728.59</v>
      </c>
      <c r="C12" s="49">
        <v>10482354.35</v>
      </c>
      <c r="D12" s="34">
        <v>8684166.8499999996</v>
      </c>
      <c r="E12" s="49">
        <v>7700151.8200000003</v>
      </c>
      <c r="F12" s="67">
        <v>866448.08</v>
      </c>
      <c r="G12" s="174">
        <v>6599054.6200000001</v>
      </c>
      <c r="H12" s="34">
        <v>2488638.5299999998</v>
      </c>
      <c r="I12" s="66">
        <v>1824503.27</v>
      </c>
      <c r="J12" s="67">
        <v>854303.49</v>
      </c>
      <c r="K12" s="66">
        <v>3015398.39</v>
      </c>
      <c r="L12" s="34">
        <v>2420995.4</v>
      </c>
      <c r="M12" s="66">
        <v>2021254.76</v>
      </c>
      <c r="N12" s="67">
        <v>211751.07</v>
      </c>
      <c r="O12" s="66">
        <v>6143541.1699999999</v>
      </c>
      <c r="P12" s="34">
        <v>3417249.3</v>
      </c>
      <c r="Q12" s="66">
        <v>2699951.37</v>
      </c>
      <c r="R12" s="356">
        <v>971290.04</v>
      </c>
      <c r="S12" s="363">
        <v>422728.59</v>
      </c>
      <c r="T12" s="321">
        <f t="shared" si="1"/>
        <v>1798187.5</v>
      </c>
      <c r="U12" s="47">
        <f t="shared" si="2"/>
        <v>984015.02999999933</v>
      </c>
      <c r="V12" s="310">
        <f t="shared" si="0"/>
        <v>6833703.7400000002</v>
      </c>
      <c r="W12" s="261">
        <v>866448.08</v>
      </c>
      <c r="X12" s="48">
        <v>4110416.0900000003</v>
      </c>
      <c r="Y12" s="47">
        <v>664135.25999999978</v>
      </c>
      <c r="Z12" s="48">
        <v>970199.78</v>
      </c>
      <c r="AA12" s="216">
        <v>854303.49</v>
      </c>
      <c r="AB12" s="48">
        <v>594402.99000000022</v>
      </c>
      <c r="AC12" s="47">
        <v>399740.6399999999</v>
      </c>
      <c r="AD12" s="48">
        <v>1809503.69</v>
      </c>
      <c r="AE12" s="216">
        <v>211751.07</v>
      </c>
      <c r="AF12" s="48">
        <v>2726291.87</v>
      </c>
      <c r="AG12" s="47">
        <v>717297.9299999997</v>
      </c>
      <c r="AH12" s="48">
        <v>1728661.33</v>
      </c>
      <c r="AI12" s="47">
        <v>971290.04</v>
      </c>
    </row>
    <row r="13" spans="1:35" ht="27.95" customHeight="1">
      <c r="A13" s="12" t="s">
        <v>68</v>
      </c>
      <c r="B13" s="425">
        <v>-260622.45</v>
      </c>
      <c r="C13" s="49">
        <v>-3174511.1</v>
      </c>
      <c r="D13" s="34">
        <v>-2245780.5499999998</v>
      </c>
      <c r="E13" s="49">
        <v>-950268.11</v>
      </c>
      <c r="F13" s="67">
        <v>-1061632.3400000001</v>
      </c>
      <c r="G13" s="174">
        <v>-4701914.0999999996</v>
      </c>
      <c r="H13" s="34">
        <v>-2260092.02</v>
      </c>
      <c r="I13" s="66">
        <v>-534729.87</v>
      </c>
      <c r="J13" s="67">
        <v>-149157.97</v>
      </c>
      <c r="K13" s="66">
        <v>-3233906.08</v>
      </c>
      <c r="L13" s="34">
        <v>-1818880.25</v>
      </c>
      <c r="M13" s="66">
        <v>-2075904.92</v>
      </c>
      <c r="N13" s="67">
        <v>-1315461.43</v>
      </c>
      <c r="O13" s="66">
        <v>-3201311.34</v>
      </c>
      <c r="P13" s="34">
        <v>-1259262.99</v>
      </c>
      <c r="Q13" s="66">
        <v>-1247467.6200000001</v>
      </c>
      <c r="R13" s="356">
        <v>-74553.039999999994</v>
      </c>
      <c r="S13" s="363">
        <v>-260622.45</v>
      </c>
      <c r="T13" s="321">
        <f t="shared" si="1"/>
        <v>-928730.55000000028</v>
      </c>
      <c r="U13" s="47">
        <f t="shared" si="2"/>
        <v>-1295512.44</v>
      </c>
      <c r="V13" s="310">
        <f t="shared" si="0"/>
        <v>111364.2300000001</v>
      </c>
      <c r="W13" s="261">
        <v>-1061632.3400000001</v>
      </c>
      <c r="X13" s="48">
        <v>-2441822.0799999996</v>
      </c>
      <c r="Y13" s="47">
        <v>-1725362.15</v>
      </c>
      <c r="Z13" s="48">
        <v>-385571.9</v>
      </c>
      <c r="AA13" s="216">
        <v>-149157.97</v>
      </c>
      <c r="AB13" s="48">
        <v>-1415025.83</v>
      </c>
      <c r="AC13" s="47">
        <v>257024.66999999993</v>
      </c>
      <c r="AD13" s="48">
        <v>-760443.49</v>
      </c>
      <c r="AE13" s="216">
        <v>-1315461.43</v>
      </c>
      <c r="AF13" s="48">
        <v>-1942048.3499999999</v>
      </c>
      <c r="AG13" s="47">
        <v>-11795.369999999879</v>
      </c>
      <c r="AH13" s="48">
        <v>-1172914.58</v>
      </c>
      <c r="AI13" s="47">
        <v>-74553.039999999994</v>
      </c>
    </row>
    <row r="14" spans="1:35" ht="27.95" customHeight="1">
      <c r="A14" s="11" t="s">
        <v>69</v>
      </c>
      <c r="B14" s="426">
        <f>SUM(B11:B13)</f>
        <v>5643561.0699999994</v>
      </c>
      <c r="C14" s="52">
        <f>C11+C12+C13</f>
        <v>6136921.0799999945</v>
      </c>
      <c r="D14" s="69">
        <f>SUM(D11:D13)</f>
        <v>6950274.2699999874</v>
      </c>
      <c r="E14" s="52">
        <f>E11+E12+E13</f>
        <v>14399594.390000001</v>
      </c>
      <c r="F14" s="70">
        <v>3012736.99</v>
      </c>
      <c r="G14" s="176">
        <v>16844199.199999999</v>
      </c>
      <c r="H14" s="69">
        <v>18365857.190000001</v>
      </c>
      <c r="I14" s="68">
        <v>19451682.870000001</v>
      </c>
      <c r="J14" s="70">
        <v>7073010.3499999996</v>
      </c>
      <c r="K14" s="68">
        <v>8637247.9000000004</v>
      </c>
      <c r="L14" s="69">
        <v>13181086.890000001</v>
      </c>
      <c r="M14" s="68">
        <v>13822560.07</v>
      </c>
      <c r="N14" s="70">
        <v>5842310.7300000004</v>
      </c>
      <c r="O14" s="68">
        <v>10787589.09</v>
      </c>
      <c r="P14" s="69">
        <v>9099741.9800000004</v>
      </c>
      <c r="Q14" s="68">
        <v>9871605.9600000009</v>
      </c>
      <c r="R14" s="357">
        <v>5160072.24</v>
      </c>
      <c r="S14" s="364">
        <f>SUM(S11:S13)</f>
        <v>5643561.0699999994</v>
      </c>
      <c r="T14" s="322">
        <f>T11+T12+T13</f>
        <v>-813353.18999999342</v>
      </c>
      <c r="U14" s="50">
        <f>SUM(U11:U13)</f>
        <v>-7449320.1200000141</v>
      </c>
      <c r="V14" s="311">
        <f t="shared" si="0"/>
        <v>11386857.4</v>
      </c>
      <c r="W14" s="262">
        <v>3012736.99</v>
      </c>
      <c r="X14" s="51">
        <v>-1521657.9900000021</v>
      </c>
      <c r="Y14" s="50">
        <v>-1085825.6799999997</v>
      </c>
      <c r="Z14" s="51">
        <v>12378672.520000001</v>
      </c>
      <c r="AA14" s="217">
        <v>7073010.3499999996</v>
      </c>
      <c r="AB14" s="51">
        <v>-4543838.99</v>
      </c>
      <c r="AC14" s="50">
        <v>-641473.1799999997</v>
      </c>
      <c r="AD14" s="51">
        <v>7980249.3399999999</v>
      </c>
      <c r="AE14" s="217">
        <v>5842310.7300000004</v>
      </c>
      <c r="AF14" s="51">
        <v>1687847.1099999994</v>
      </c>
      <c r="AG14" s="50">
        <v>-771863.98000000045</v>
      </c>
      <c r="AH14" s="51">
        <v>4711533.7200000007</v>
      </c>
      <c r="AI14" s="50">
        <v>5160072.24</v>
      </c>
    </row>
    <row r="15" spans="1:35" ht="27.95" customHeight="1">
      <c r="A15" s="12" t="s">
        <v>70</v>
      </c>
      <c r="B15" s="425">
        <v>130720.86</v>
      </c>
      <c r="C15" s="49">
        <v>1054386.6000000001</v>
      </c>
      <c r="D15" s="34">
        <v>1229806.79</v>
      </c>
      <c r="E15" s="49">
        <v>1154020.77</v>
      </c>
      <c r="F15" s="67">
        <v>906616.85</v>
      </c>
      <c r="G15" s="174">
        <v>1279986.42</v>
      </c>
      <c r="H15" s="34">
        <v>908700.65</v>
      </c>
      <c r="I15" s="66">
        <v>321402.57</v>
      </c>
      <c r="J15" s="67">
        <v>363935.74</v>
      </c>
      <c r="K15" s="66">
        <v>928435.14</v>
      </c>
      <c r="L15" s="34">
        <v>573879.81999999995</v>
      </c>
      <c r="M15" s="66">
        <v>277427.84999999998</v>
      </c>
      <c r="N15" s="67">
        <v>153740.26999999999</v>
      </c>
      <c r="O15" s="66">
        <v>411878.49</v>
      </c>
      <c r="P15" s="34">
        <v>483971.89</v>
      </c>
      <c r="Q15" s="66">
        <v>258633.02</v>
      </c>
      <c r="R15" s="356">
        <v>267129</v>
      </c>
      <c r="S15" s="363">
        <v>130720.86</v>
      </c>
      <c r="T15" s="321">
        <f t="shared" si="1"/>
        <v>-175420.18999999994</v>
      </c>
      <c r="U15" s="47">
        <f t="shared" si="2"/>
        <v>75786.020000000019</v>
      </c>
      <c r="V15" s="310">
        <f t="shared" si="0"/>
        <v>247403.92000000004</v>
      </c>
      <c r="W15" s="261">
        <v>906616.85</v>
      </c>
      <c r="X15" s="48">
        <v>371285.7699999999</v>
      </c>
      <c r="Y15" s="47">
        <v>587298.08000000007</v>
      </c>
      <c r="Z15" s="48">
        <v>-42533.169999999984</v>
      </c>
      <c r="AA15" s="216">
        <v>363935.74</v>
      </c>
      <c r="AB15" s="48">
        <v>354555.32000000007</v>
      </c>
      <c r="AC15" s="47">
        <v>296451.96999999997</v>
      </c>
      <c r="AD15" s="48">
        <v>123687.57999999999</v>
      </c>
      <c r="AE15" s="216">
        <v>153740.26999999999</v>
      </c>
      <c r="AF15" s="48">
        <v>-72093.400000000023</v>
      </c>
      <c r="AG15" s="47">
        <v>225338.87000000002</v>
      </c>
      <c r="AH15" s="48">
        <v>-8495.9800000000105</v>
      </c>
      <c r="AI15" s="47">
        <v>267129</v>
      </c>
    </row>
    <row r="16" spans="1:35" ht="27.95" customHeight="1">
      <c r="A16" s="12" t="s">
        <v>71</v>
      </c>
      <c r="B16" s="425">
        <v>-855675.66</v>
      </c>
      <c r="C16" s="49">
        <v>-3477586.88</v>
      </c>
      <c r="D16" s="34">
        <v>-2556325.58</v>
      </c>
      <c r="E16" s="49">
        <v>-1794605.35</v>
      </c>
      <c r="F16" s="67">
        <v>-877561.37</v>
      </c>
      <c r="G16" s="174">
        <v>-4227635.37</v>
      </c>
      <c r="H16" s="34">
        <v>-3029361</v>
      </c>
      <c r="I16" s="66">
        <v>-2070352.53</v>
      </c>
      <c r="J16" s="67">
        <v>-876604.81</v>
      </c>
      <c r="K16" s="66">
        <v>-3861831.39</v>
      </c>
      <c r="L16" s="34">
        <v>-3126458.9</v>
      </c>
      <c r="M16" s="66">
        <v>-2277644.75</v>
      </c>
      <c r="N16" s="67">
        <v>-949329.57</v>
      </c>
      <c r="O16" s="66">
        <v>-5126601.71</v>
      </c>
      <c r="P16" s="34">
        <v>-3855825.1</v>
      </c>
      <c r="Q16" s="66">
        <v>-2647260.59</v>
      </c>
      <c r="R16" s="356">
        <v>-1231140.68</v>
      </c>
      <c r="S16" s="363">
        <v>-855675.66</v>
      </c>
      <c r="T16" s="321">
        <f t="shared" si="1"/>
        <v>-921261.29999999981</v>
      </c>
      <c r="U16" s="47">
        <f t="shared" si="2"/>
        <v>-761720.23</v>
      </c>
      <c r="V16" s="310">
        <f t="shared" si="0"/>
        <v>-917043.9800000001</v>
      </c>
      <c r="W16" s="261">
        <v>-877561.37</v>
      </c>
      <c r="X16" s="48">
        <v>-1198274.3700000001</v>
      </c>
      <c r="Y16" s="47">
        <v>-959008.47</v>
      </c>
      <c r="Z16" s="48">
        <v>-1193747.72</v>
      </c>
      <c r="AA16" s="216">
        <v>-876604.81</v>
      </c>
      <c r="AB16" s="48">
        <v>-735372.49000000022</v>
      </c>
      <c r="AC16" s="47">
        <v>-848814.14999999991</v>
      </c>
      <c r="AD16" s="48">
        <v>-1328315.1800000002</v>
      </c>
      <c r="AE16" s="216">
        <v>-949329.57</v>
      </c>
      <c r="AF16" s="48">
        <v>-1270776.6099999999</v>
      </c>
      <c r="AG16" s="47">
        <v>-1208564.5100000002</v>
      </c>
      <c r="AH16" s="48">
        <v>-1416119.91</v>
      </c>
      <c r="AI16" s="47">
        <v>-1231140.68</v>
      </c>
    </row>
    <row r="17" spans="1:35" ht="27.95" customHeight="1">
      <c r="A17" s="23" t="s">
        <v>129</v>
      </c>
      <c r="B17" s="425">
        <v>160626.13</v>
      </c>
      <c r="C17" s="264">
        <v>90520.99</v>
      </c>
      <c r="D17" s="34">
        <v>45353.27</v>
      </c>
      <c r="E17" s="264">
        <v>78944.19</v>
      </c>
      <c r="F17" s="67">
        <v>-56772.26</v>
      </c>
      <c r="G17" s="174">
        <v>-359696.64000000001</v>
      </c>
      <c r="H17" s="34">
        <v>20782.689999999999</v>
      </c>
      <c r="I17" s="66">
        <v>20782.689999999999</v>
      </c>
      <c r="J17" s="67">
        <v>0</v>
      </c>
      <c r="K17" s="66">
        <v>-76731.539999999994</v>
      </c>
      <c r="L17" s="34">
        <v>-38203.56</v>
      </c>
      <c r="M17" s="66">
        <v>-38203.56</v>
      </c>
      <c r="N17" s="67"/>
      <c r="O17" s="66">
        <v>-63595.78</v>
      </c>
      <c r="P17" s="34">
        <v>-32852.46</v>
      </c>
      <c r="Q17" s="66">
        <v>-32852.46</v>
      </c>
      <c r="R17" s="356"/>
      <c r="S17" s="363">
        <v>160626.13</v>
      </c>
      <c r="T17" s="321">
        <f t="shared" si="1"/>
        <v>45167.720000000008</v>
      </c>
      <c r="U17" s="47">
        <f t="shared" si="2"/>
        <v>-33590.920000000006</v>
      </c>
      <c r="V17" s="310">
        <f t="shared" si="0"/>
        <v>135716.45000000001</v>
      </c>
      <c r="W17" s="261">
        <v>-56772.26</v>
      </c>
      <c r="X17" s="48">
        <v>-380479.33</v>
      </c>
      <c r="Y17" s="47">
        <v>0</v>
      </c>
      <c r="Z17" s="48">
        <v>20782.689999999999</v>
      </c>
      <c r="AA17" s="216">
        <v>0</v>
      </c>
      <c r="AB17" s="48">
        <v>-38527.979999999996</v>
      </c>
      <c r="AC17" s="47">
        <v>0</v>
      </c>
      <c r="AD17" s="48">
        <v>-38203.56</v>
      </c>
      <c r="AE17" s="216"/>
      <c r="AF17" s="48">
        <v>-30743.32</v>
      </c>
      <c r="AG17" s="47">
        <v>0</v>
      </c>
      <c r="AH17" s="48">
        <v>-32852.46</v>
      </c>
      <c r="AI17" s="47"/>
    </row>
    <row r="18" spans="1:35" ht="27.95" customHeight="1">
      <c r="A18" s="11" t="s">
        <v>72</v>
      </c>
      <c r="B18" s="426">
        <f>SUM(B14:B17)</f>
        <v>5079232.3999999994</v>
      </c>
      <c r="C18" s="52">
        <f>C14+C15+C16+C17</f>
        <v>3804241.7899999944</v>
      </c>
      <c r="D18" s="69">
        <f>SUM(D14:D17)</f>
        <v>5669108.749999987</v>
      </c>
      <c r="E18" s="52">
        <f>E14+E15+E16+E17</f>
        <v>13837954</v>
      </c>
      <c r="F18" s="70">
        <v>2985020.21</v>
      </c>
      <c r="G18" s="176">
        <v>13536853.609999999</v>
      </c>
      <c r="H18" s="69">
        <v>16265979.529999999</v>
      </c>
      <c r="I18" s="68">
        <v>17723515.600000001</v>
      </c>
      <c r="J18" s="70">
        <v>6560341.2800000003</v>
      </c>
      <c r="K18" s="68">
        <v>5627120.1100000003</v>
      </c>
      <c r="L18" s="69">
        <v>10590304.25</v>
      </c>
      <c r="M18" s="68">
        <v>11784139.609999999</v>
      </c>
      <c r="N18" s="70">
        <v>5046721.43</v>
      </c>
      <c r="O18" s="68">
        <v>6009270.0899999999</v>
      </c>
      <c r="P18" s="69">
        <v>5695036.3099999996</v>
      </c>
      <c r="Q18" s="68">
        <v>7450125.9299999997</v>
      </c>
      <c r="R18" s="357">
        <v>4196060.5599999996</v>
      </c>
      <c r="S18" s="364">
        <f>SUM(S14:S17)</f>
        <v>5079232.3999999994</v>
      </c>
      <c r="T18" s="322">
        <f>T14+T15+T16+T17</f>
        <v>-1864866.9599999932</v>
      </c>
      <c r="U18" s="50">
        <f>SUM(U14:U17)</f>
        <v>-8168845.2500000149</v>
      </c>
      <c r="V18" s="311">
        <f t="shared" si="0"/>
        <v>10852933.789999999</v>
      </c>
      <c r="W18" s="262">
        <v>2985020.21</v>
      </c>
      <c r="X18" s="51">
        <v>-2729125.92</v>
      </c>
      <c r="Y18" s="50">
        <v>-1457536.0700000022</v>
      </c>
      <c r="Z18" s="51">
        <v>11163174.32</v>
      </c>
      <c r="AA18" s="217">
        <v>6560341.2800000003</v>
      </c>
      <c r="AB18" s="51">
        <v>-4963184.1399999997</v>
      </c>
      <c r="AC18" s="50">
        <v>-1193835.3599999994</v>
      </c>
      <c r="AD18" s="51">
        <v>6737418.1799999997</v>
      </c>
      <c r="AE18" s="217">
        <v>5046721.43</v>
      </c>
      <c r="AF18" s="51">
        <v>314233.78000000026</v>
      </c>
      <c r="AG18" s="50">
        <v>-1755089.62</v>
      </c>
      <c r="AH18" s="51">
        <v>3254065.37</v>
      </c>
      <c r="AI18" s="50">
        <v>4196060.5599999996</v>
      </c>
    </row>
    <row r="19" spans="1:35" ht="27.95" customHeight="1">
      <c r="A19" s="12" t="s">
        <v>73</v>
      </c>
      <c r="B19" s="425">
        <v>-993443</v>
      </c>
      <c r="C19" s="49">
        <v>-1888456</v>
      </c>
      <c r="D19" s="34">
        <v>-3411046</v>
      </c>
      <c r="E19" s="49">
        <v>-5393425</v>
      </c>
      <c r="F19" s="67">
        <v>-2548219</v>
      </c>
      <c r="G19" s="174">
        <v>-1860126</v>
      </c>
      <c r="H19" s="34">
        <v>-3440348</v>
      </c>
      <c r="I19" s="66">
        <v>-3901601</v>
      </c>
      <c r="J19" s="67">
        <v>-1501594</v>
      </c>
      <c r="K19" s="66">
        <v>-2434183</v>
      </c>
      <c r="L19" s="34">
        <v>-2940093</v>
      </c>
      <c r="M19" s="66">
        <v>-3094058</v>
      </c>
      <c r="N19" s="67">
        <v>-752490</v>
      </c>
      <c r="O19" s="66">
        <v>-292798</v>
      </c>
      <c r="P19" s="34">
        <v>-878143</v>
      </c>
      <c r="Q19" s="66">
        <v>-1453211</v>
      </c>
      <c r="R19" s="356">
        <v>-825104</v>
      </c>
      <c r="S19" s="363">
        <v>-993443</v>
      </c>
      <c r="T19" s="321">
        <f t="shared" si="1"/>
        <v>1522590</v>
      </c>
      <c r="U19" s="47">
        <f t="shared" si="2"/>
        <v>1982379</v>
      </c>
      <c r="V19" s="310">
        <f t="shared" si="0"/>
        <v>-2845206</v>
      </c>
      <c r="W19" s="261">
        <v>-2548219</v>
      </c>
      <c r="X19" s="48">
        <v>1580222</v>
      </c>
      <c r="Y19" s="47">
        <v>461253</v>
      </c>
      <c r="Z19" s="48">
        <v>-2400007</v>
      </c>
      <c r="AA19" s="216">
        <v>-1501594</v>
      </c>
      <c r="AB19" s="48">
        <v>505910</v>
      </c>
      <c r="AC19" s="47">
        <v>153965</v>
      </c>
      <c r="AD19" s="48">
        <v>-2341568</v>
      </c>
      <c r="AE19" s="216">
        <v>-752490</v>
      </c>
      <c r="AF19" s="48">
        <v>585345</v>
      </c>
      <c r="AG19" s="47">
        <v>575068</v>
      </c>
      <c r="AH19" s="48">
        <v>-628107</v>
      </c>
      <c r="AI19" s="47">
        <v>-825104</v>
      </c>
    </row>
    <row r="20" spans="1:35" ht="27.95" customHeight="1">
      <c r="A20" s="12" t="s">
        <v>74</v>
      </c>
      <c r="B20" s="425">
        <v>31960</v>
      </c>
      <c r="C20" s="49">
        <v>295252</v>
      </c>
      <c r="D20" s="34">
        <v>179682</v>
      </c>
      <c r="E20" s="49">
        <v>975817</v>
      </c>
      <c r="F20" s="67">
        <v>1996735</v>
      </c>
      <c r="G20" s="174">
        <v>-851704.6</v>
      </c>
      <c r="H20" s="34">
        <v>90900</v>
      </c>
      <c r="I20" s="66">
        <v>290546</v>
      </c>
      <c r="J20" s="67">
        <v>-230188</v>
      </c>
      <c r="K20" s="66">
        <v>-460455.91</v>
      </c>
      <c r="L20" s="34">
        <v>-877846.52</v>
      </c>
      <c r="M20" s="66">
        <v>-539971.46</v>
      </c>
      <c r="N20" s="67">
        <v>-875546.06</v>
      </c>
      <c r="O20" s="66">
        <v>-76639.08</v>
      </c>
      <c r="P20" s="34">
        <v>-1333685.18</v>
      </c>
      <c r="Q20" s="66">
        <v>-1051808.51</v>
      </c>
      <c r="R20" s="356">
        <v>-528530.29</v>
      </c>
      <c r="S20" s="363">
        <v>31960</v>
      </c>
      <c r="T20" s="321">
        <f t="shared" si="1"/>
        <v>115570</v>
      </c>
      <c r="U20" s="47">
        <f t="shared" si="2"/>
        <v>-796135</v>
      </c>
      <c r="V20" s="310">
        <f t="shared" si="0"/>
        <v>-1020918</v>
      </c>
      <c r="W20" s="261">
        <v>1996735</v>
      </c>
      <c r="X20" s="48">
        <v>-942604.6</v>
      </c>
      <c r="Y20" s="47">
        <v>-199646</v>
      </c>
      <c r="Z20" s="48">
        <v>520734</v>
      </c>
      <c r="AA20" s="216">
        <v>-230188</v>
      </c>
      <c r="AB20" s="48">
        <v>417390.61000000004</v>
      </c>
      <c r="AC20" s="47">
        <v>-337875.06000000006</v>
      </c>
      <c r="AD20" s="48">
        <v>335574.60000000009</v>
      </c>
      <c r="AE20" s="216">
        <v>-875546.06</v>
      </c>
      <c r="AF20" s="48">
        <v>1257046.0999999999</v>
      </c>
      <c r="AG20" s="47">
        <v>-281876.66999999993</v>
      </c>
      <c r="AH20" s="48">
        <v>-523278.22</v>
      </c>
      <c r="AI20" s="47">
        <v>-528530.29</v>
      </c>
    </row>
    <row r="21" spans="1:35" ht="27.95" customHeight="1">
      <c r="A21" s="11" t="s">
        <v>7</v>
      </c>
      <c r="B21" s="426">
        <f>SUM(B18:B20)</f>
        <v>4117749.3999999994</v>
      </c>
      <c r="C21" s="52">
        <f>C18+C19+C20</f>
        <v>2211037.7899999944</v>
      </c>
      <c r="D21" s="69">
        <f>SUM(D18:D20)</f>
        <v>2437744.749999987</v>
      </c>
      <c r="E21" s="52">
        <f>E18+E19+E20</f>
        <v>9420346</v>
      </c>
      <c r="F21" s="70">
        <v>2433536.21</v>
      </c>
      <c r="G21" s="176">
        <v>10825023.01</v>
      </c>
      <c r="H21" s="69">
        <v>12916531.529999999</v>
      </c>
      <c r="I21" s="68">
        <v>14112460.6</v>
      </c>
      <c r="J21" s="70">
        <v>4828559.28</v>
      </c>
      <c r="K21" s="68">
        <v>2732481.2</v>
      </c>
      <c r="L21" s="69">
        <v>6772364.7300000004</v>
      </c>
      <c r="M21" s="68">
        <v>8150110.1500000004</v>
      </c>
      <c r="N21" s="70">
        <v>3418685.37</v>
      </c>
      <c r="O21" s="68">
        <v>5639833.0099999998</v>
      </c>
      <c r="P21" s="69">
        <v>3483208.13</v>
      </c>
      <c r="Q21" s="68">
        <v>4945106.42</v>
      </c>
      <c r="R21" s="357">
        <v>2842426.27</v>
      </c>
      <c r="S21" s="364">
        <f>SUM(S18:S20)</f>
        <v>4117749.3999999994</v>
      </c>
      <c r="T21" s="322">
        <f>T18+T19+T20</f>
        <v>-226706.95999999321</v>
      </c>
      <c r="U21" s="50">
        <f>SUM(U18:U20)</f>
        <v>-6982601.2500000149</v>
      </c>
      <c r="V21" s="164">
        <f t="shared" si="0"/>
        <v>6986809.79</v>
      </c>
      <c r="W21" s="262">
        <v>2433536.21</v>
      </c>
      <c r="X21" s="51">
        <v>-2091508.5199999996</v>
      </c>
      <c r="Y21" s="50">
        <v>-1195929.0700000003</v>
      </c>
      <c r="Z21" s="51">
        <v>9283901.3200000003</v>
      </c>
      <c r="AA21" s="217">
        <v>4828559.28</v>
      </c>
      <c r="AB21" s="51">
        <v>-4039883.5300000003</v>
      </c>
      <c r="AC21" s="50">
        <v>-1377745.42</v>
      </c>
      <c r="AD21" s="51">
        <v>4731424.78</v>
      </c>
      <c r="AE21" s="217">
        <v>3418685.37</v>
      </c>
      <c r="AF21" s="51">
        <v>2156624.88</v>
      </c>
      <c r="AG21" s="50">
        <v>-1461898.29</v>
      </c>
      <c r="AH21" s="51">
        <v>2102680.15</v>
      </c>
      <c r="AI21" s="50">
        <v>2842426.27</v>
      </c>
    </row>
    <row r="22" spans="1:35" ht="27.95" customHeight="1">
      <c r="A22" s="11" t="s">
        <v>187</v>
      </c>
      <c r="B22" s="426">
        <v>4178153.28</v>
      </c>
      <c r="C22" s="52">
        <v>2686164.07</v>
      </c>
      <c r="D22" s="69">
        <v>2882251.44</v>
      </c>
      <c r="E22" s="52">
        <f>E21-E23</f>
        <v>9572421.1500000004</v>
      </c>
      <c r="F22" s="70">
        <v>2523248.2000000002</v>
      </c>
      <c r="G22" s="176">
        <v>11056070.35</v>
      </c>
      <c r="H22" s="69">
        <v>13031341.41</v>
      </c>
      <c r="I22" s="68">
        <v>14176106.550000001</v>
      </c>
      <c r="J22" s="70">
        <v>4846202.47</v>
      </c>
      <c r="K22" s="68">
        <v>2740681.01</v>
      </c>
      <c r="L22" s="69"/>
      <c r="M22" s="68"/>
      <c r="N22" s="70"/>
      <c r="O22" s="68"/>
      <c r="P22" s="69"/>
      <c r="Q22" s="68"/>
      <c r="R22" s="357"/>
      <c r="S22" s="364">
        <v>4178153.28</v>
      </c>
      <c r="T22" s="324">
        <f t="shared" si="1"/>
        <v>-196087.37000000011</v>
      </c>
      <c r="U22" s="50">
        <f t="shared" si="2"/>
        <v>-6690169.7100000009</v>
      </c>
      <c r="V22" s="164">
        <f t="shared" si="0"/>
        <v>7049172.9500000002</v>
      </c>
      <c r="W22" s="262">
        <v>2523248.2000000002</v>
      </c>
      <c r="X22" s="51">
        <v>-1975271.0600000005</v>
      </c>
      <c r="Y22" s="50">
        <v>-1144765.1400000006</v>
      </c>
      <c r="Z22" s="51">
        <v>9329904.0800000019</v>
      </c>
      <c r="AA22" s="217">
        <v>4846202.47</v>
      </c>
      <c r="AB22" s="51">
        <v>2740681.01</v>
      </c>
      <c r="AC22" s="47"/>
      <c r="AD22" s="48"/>
      <c r="AE22" s="217"/>
      <c r="AF22" s="48"/>
      <c r="AG22" s="47"/>
      <c r="AH22" s="48"/>
      <c r="AI22" s="50"/>
    </row>
    <row r="23" spans="1:35" ht="27.95" customHeight="1">
      <c r="A23" s="11" t="s">
        <v>188</v>
      </c>
      <c r="B23" s="426">
        <f>B21-B22</f>
        <v>-60403.880000000354</v>
      </c>
      <c r="C23" s="52">
        <v>-475126.28</v>
      </c>
      <c r="D23" s="69">
        <v>-444506.69</v>
      </c>
      <c r="E23" s="52">
        <v>-152075.15</v>
      </c>
      <c r="F23" s="70">
        <v>-89711.99</v>
      </c>
      <c r="G23" s="176">
        <v>-231047.34</v>
      </c>
      <c r="H23" s="69">
        <v>-114809.88</v>
      </c>
      <c r="I23" s="68">
        <v>-63645.95</v>
      </c>
      <c r="J23" s="70">
        <v>-17643.189999999999</v>
      </c>
      <c r="K23" s="68">
        <v>-8199.81</v>
      </c>
      <c r="L23" s="69"/>
      <c r="M23" s="68"/>
      <c r="N23" s="70"/>
      <c r="O23" s="68"/>
      <c r="P23" s="69"/>
      <c r="Q23" s="68"/>
      <c r="R23" s="357"/>
      <c r="S23" s="364">
        <f>S21-S22</f>
        <v>-60403.880000000354</v>
      </c>
      <c r="T23" s="324">
        <f t="shared" si="1"/>
        <v>-30619.590000000026</v>
      </c>
      <c r="U23" s="50">
        <f t="shared" si="2"/>
        <v>-292431.54000000004</v>
      </c>
      <c r="V23" s="164">
        <f t="shared" si="0"/>
        <v>-62363.159999999989</v>
      </c>
      <c r="W23" s="262">
        <v>-89711.99</v>
      </c>
      <c r="X23" s="51">
        <v>-116237.45999999999</v>
      </c>
      <c r="Y23" s="50">
        <v>-51163.930000000008</v>
      </c>
      <c r="Z23" s="51">
        <v>-46002.759999999995</v>
      </c>
      <c r="AA23" s="217">
        <v>-17643.189999999999</v>
      </c>
      <c r="AB23" s="51">
        <v>-8199.81</v>
      </c>
      <c r="AC23" s="47"/>
      <c r="AD23" s="48"/>
      <c r="AE23" s="217"/>
      <c r="AF23" s="48"/>
      <c r="AG23" s="47"/>
      <c r="AH23" s="48"/>
      <c r="AI23" s="50"/>
    </row>
    <row r="24" spans="1:35" ht="27.95" customHeight="1">
      <c r="A24" s="11" t="s">
        <v>75</v>
      </c>
      <c r="B24" s="425"/>
      <c r="C24" s="52"/>
      <c r="D24" s="34"/>
      <c r="E24" s="52"/>
      <c r="F24" s="67"/>
      <c r="G24" s="174"/>
      <c r="H24" s="34"/>
      <c r="I24" s="66"/>
      <c r="J24" s="67"/>
      <c r="K24" s="66"/>
      <c r="L24" s="34"/>
      <c r="M24" s="66"/>
      <c r="N24" s="67"/>
      <c r="O24" s="66"/>
      <c r="P24" s="34"/>
      <c r="Q24" s="66"/>
      <c r="R24" s="356"/>
      <c r="S24" s="363"/>
      <c r="T24" s="321"/>
      <c r="U24" s="47"/>
      <c r="V24" s="34"/>
      <c r="W24" s="261"/>
      <c r="X24" s="48"/>
      <c r="Y24" s="47"/>
      <c r="Z24" s="48"/>
      <c r="AA24" s="216"/>
      <c r="AB24" s="48"/>
      <c r="AC24" s="47"/>
      <c r="AD24" s="48"/>
      <c r="AE24" s="216"/>
      <c r="AF24" s="48"/>
      <c r="AG24" s="47"/>
      <c r="AH24" s="48"/>
      <c r="AI24" s="47"/>
    </row>
    <row r="25" spans="1:35" ht="27.95" customHeight="1">
      <c r="A25" s="17" t="s">
        <v>130</v>
      </c>
      <c r="B25" s="425"/>
      <c r="C25" s="249"/>
      <c r="D25" s="34"/>
      <c r="E25" s="249"/>
      <c r="F25" s="67"/>
      <c r="G25" s="174"/>
      <c r="H25" s="34"/>
      <c r="I25" s="66"/>
      <c r="J25" s="67"/>
      <c r="K25" s="66"/>
      <c r="L25" s="34"/>
      <c r="M25" s="66"/>
      <c r="N25" s="67"/>
      <c r="O25" s="66"/>
      <c r="P25" s="34"/>
      <c r="Q25" s="66"/>
      <c r="R25" s="356"/>
      <c r="S25" s="363"/>
      <c r="T25" s="321"/>
      <c r="U25" s="47"/>
      <c r="V25" s="34"/>
      <c r="W25" s="261"/>
      <c r="X25" s="48"/>
      <c r="Y25" s="47"/>
      <c r="Z25" s="48"/>
      <c r="AA25" s="216"/>
      <c r="AB25" s="48"/>
      <c r="AC25" s="47"/>
      <c r="AD25" s="48"/>
      <c r="AE25" s="216"/>
      <c r="AF25" s="48"/>
      <c r="AG25" s="47"/>
      <c r="AH25" s="48"/>
      <c r="AI25" s="47"/>
    </row>
    <row r="26" spans="1:35" ht="27.95" customHeight="1">
      <c r="A26" s="24" t="s">
        <v>131</v>
      </c>
      <c r="B26" s="425"/>
      <c r="C26" s="265"/>
      <c r="D26" s="34"/>
      <c r="E26" s="265"/>
      <c r="F26" s="67"/>
      <c r="G26" s="174"/>
      <c r="H26" s="34">
        <v>0</v>
      </c>
      <c r="I26" s="66">
        <v>0</v>
      </c>
      <c r="J26" s="67"/>
      <c r="K26" s="66"/>
      <c r="L26" s="34"/>
      <c r="M26" s="66"/>
      <c r="N26" s="67"/>
      <c r="O26" s="66">
        <v>540600</v>
      </c>
      <c r="P26" s="34"/>
      <c r="Q26" s="66"/>
      <c r="R26" s="356"/>
      <c r="S26" s="363"/>
      <c r="T26" s="321"/>
      <c r="U26" s="47"/>
      <c r="V26" s="34">
        <f t="shared" ref="V26:V36" si="3">E26-F26</f>
        <v>0</v>
      </c>
      <c r="W26" s="261"/>
      <c r="X26" s="48"/>
      <c r="Y26" s="47"/>
      <c r="Z26" s="48"/>
      <c r="AA26" s="216"/>
      <c r="AB26" s="48"/>
      <c r="AC26" s="47"/>
      <c r="AD26" s="48"/>
      <c r="AE26" s="216"/>
      <c r="AF26" s="48">
        <v>540600</v>
      </c>
      <c r="AG26" s="47"/>
      <c r="AH26" s="48"/>
      <c r="AI26" s="47"/>
    </row>
    <row r="27" spans="1:35" ht="27.95" customHeight="1">
      <c r="A27" s="24" t="s">
        <v>132</v>
      </c>
      <c r="B27" s="425"/>
      <c r="C27" s="265"/>
      <c r="D27" s="34"/>
      <c r="E27" s="265"/>
      <c r="F27" s="67"/>
      <c r="G27" s="174"/>
      <c r="H27" s="34">
        <v>0</v>
      </c>
      <c r="I27" s="66">
        <v>0</v>
      </c>
      <c r="J27" s="67"/>
      <c r="K27" s="66"/>
      <c r="L27" s="34"/>
      <c r="M27" s="66"/>
      <c r="N27" s="67"/>
      <c r="O27" s="66">
        <v>-102714</v>
      </c>
      <c r="P27" s="34"/>
      <c r="Q27" s="66"/>
      <c r="R27" s="356"/>
      <c r="S27" s="363"/>
      <c r="T27" s="321"/>
      <c r="U27" s="47"/>
      <c r="V27" s="34">
        <f t="shared" si="3"/>
        <v>0</v>
      </c>
      <c r="W27" s="261"/>
      <c r="X27" s="48"/>
      <c r="Y27" s="47"/>
      <c r="Z27" s="48"/>
      <c r="AA27" s="216"/>
      <c r="AB27" s="48"/>
      <c r="AC27" s="47"/>
      <c r="AD27" s="48"/>
      <c r="AE27" s="216"/>
      <c r="AF27" s="48">
        <v>-102714</v>
      </c>
      <c r="AG27" s="47"/>
      <c r="AH27" s="48"/>
      <c r="AI27" s="47"/>
    </row>
    <row r="28" spans="1:35" ht="27.95" customHeight="1">
      <c r="A28" s="17" t="s">
        <v>133</v>
      </c>
      <c r="B28" s="425"/>
      <c r="C28" s="249"/>
      <c r="D28" s="34"/>
      <c r="E28" s="249"/>
      <c r="F28" s="67"/>
      <c r="G28" s="174"/>
      <c r="H28" s="34"/>
      <c r="I28" s="66"/>
      <c r="J28" s="67"/>
      <c r="K28" s="66"/>
      <c r="L28" s="34"/>
      <c r="M28" s="66"/>
      <c r="N28" s="67"/>
      <c r="O28" s="66"/>
      <c r="P28" s="34"/>
      <c r="Q28" s="66"/>
      <c r="R28" s="356"/>
      <c r="S28" s="363"/>
      <c r="T28" s="321"/>
      <c r="U28" s="47"/>
      <c r="V28" s="34"/>
      <c r="W28" s="261"/>
      <c r="X28" s="48"/>
      <c r="Y28" s="47"/>
      <c r="Z28" s="48"/>
      <c r="AA28" s="216"/>
      <c r="AB28" s="48"/>
      <c r="AC28" s="47"/>
      <c r="AD28" s="48"/>
      <c r="AE28" s="216"/>
      <c r="AF28" s="48"/>
      <c r="AG28" s="47"/>
      <c r="AH28" s="48"/>
      <c r="AI28" s="47"/>
    </row>
    <row r="29" spans="1:35" ht="27.95" customHeight="1">
      <c r="A29" s="12" t="s">
        <v>172</v>
      </c>
      <c r="B29" s="425">
        <v>-135654.26</v>
      </c>
      <c r="C29" s="49">
        <v>323670.63</v>
      </c>
      <c r="D29" s="34">
        <v>288246.19</v>
      </c>
      <c r="E29" s="49">
        <v>212188.22</v>
      </c>
      <c r="F29" s="67">
        <v>252476.88</v>
      </c>
      <c r="G29" s="174">
        <v>-191866.5</v>
      </c>
      <c r="H29" s="34">
        <v>119051.16</v>
      </c>
      <c r="I29" s="66">
        <v>4814.03</v>
      </c>
      <c r="J29" s="67">
        <v>-1812.36</v>
      </c>
      <c r="K29" s="66">
        <v>-8081.5</v>
      </c>
      <c r="L29" s="34"/>
      <c r="M29" s="66"/>
      <c r="N29" s="67"/>
      <c r="O29" s="66"/>
      <c r="P29" s="34"/>
      <c r="Q29" s="66"/>
      <c r="R29" s="356"/>
      <c r="S29" s="363">
        <v>-135654.26</v>
      </c>
      <c r="T29" s="321">
        <f t="shared" ref="T29:T32" si="4">C29-D29</f>
        <v>35424.44</v>
      </c>
      <c r="U29" s="47">
        <f t="shared" ref="U29:U32" si="5">D29-E29</f>
        <v>76057.97</v>
      </c>
      <c r="V29" s="34">
        <f t="shared" si="3"/>
        <v>-40288.660000000003</v>
      </c>
      <c r="W29" s="261">
        <v>252476.88</v>
      </c>
      <c r="X29" s="48">
        <v>-310917.66000000003</v>
      </c>
      <c r="Y29" s="47">
        <v>114237.13</v>
      </c>
      <c r="Z29" s="48">
        <v>6626.3899999999994</v>
      </c>
      <c r="AA29" s="216">
        <v>-1812.36</v>
      </c>
      <c r="AB29" s="48">
        <v>-8081.5</v>
      </c>
      <c r="AC29" s="47"/>
      <c r="AD29" s="48"/>
      <c r="AE29" s="216"/>
      <c r="AF29" s="48"/>
      <c r="AG29" s="47"/>
      <c r="AH29" s="48"/>
      <c r="AI29" s="47"/>
    </row>
    <row r="30" spans="1:35" ht="27.95" customHeight="1">
      <c r="A30" s="12" t="s">
        <v>134</v>
      </c>
      <c r="B30" s="425"/>
      <c r="C30" s="49">
        <v>-138379.70000000001</v>
      </c>
      <c r="D30" s="34">
        <v>-108126.63</v>
      </c>
      <c r="E30" s="49">
        <v>-108126.63</v>
      </c>
      <c r="F30" s="67"/>
      <c r="G30" s="174">
        <v>210670</v>
      </c>
      <c r="H30" s="34">
        <v>-219668.95</v>
      </c>
      <c r="I30" s="66">
        <v>-219668.95</v>
      </c>
      <c r="J30" s="67"/>
      <c r="K30" s="66">
        <v>-89002.36</v>
      </c>
      <c r="L30" s="34">
        <v>-116237.17</v>
      </c>
      <c r="M30" s="66">
        <v>-116237.32</v>
      </c>
      <c r="N30" s="67"/>
      <c r="O30" s="66">
        <v>616674.94999999995</v>
      </c>
      <c r="P30" s="34">
        <v>821525.27</v>
      </c>
      <c r="Q30" s="66">
        <v>821525.27</v>
      </c>
      <c r="R30" s="356"/>
      <c r="S30" s="363"/>
      <c r="T30" s="321">
        <f t="shared" si="4"/>
        <v>-30253.070000000007</v>
      </c>
      <c r="U30" s="47"/>
      <c r="V30" s="34">
        <f t="shared" si="3"/>
        <v>-108126.63</v>
      </c>
      <c r="W30" s="261"/>
      <c r="X30" s="48">
        <v>430338.95</v>
      </c>
      <c r="Y30" s="47">
        <v>0</v>
      </c>
      <c r="Z30" s="48">
        <v>-219668.95</v>
      </c>
      <c r="AA30" s="216"/>
      <c r="AB30" s="48">
        <v>27234.809999999998</v>
      </c>
      <c r="AC30" s="47">
        <v>0.15000000000873115</v>
      </c>
      <c r="AD30" s="48">
        <v>-116237.32</v>
      </c>
      <c r="AE30" s="216"/>
      <c r="AF30" s="48">
        <v>-204850.32000000007</v>
      </c>
      <c r="AG30" s="47"/>
      <c r="AH30" s="48">
        <v>821525.27</v>
      </c>
      <c r="AI30" s="47"/>
    </row>
    <row r="31" spans="1:35" ht="27.95" customHeight="1">
      <c r="A31" s="12" t="s">
        <v>135</v>
      </c>
      <c r="B31" s="425">
        <v>163572.95000000001</v>
      </c>
      <c r="C31" s="49">
        <v>-145580.10999999999</v>
      </c>
      <c r="D31" s="34">
        <f>191034.24-307904.22</f>
        <v>-116869.97999999998</v>
      </c>
      <c r="E31" s="49">
        <v>-600225.84</v>
      </c>
      <c r="F31" s="67">
        <v>-20650.59</v>
      </c>
      <c r="G31" s="174">
        <v>776870.72</v>
      </c>
      <c r="H31" s="34">
        <v>737338.33</v>
      </c>
      <c r="I31" s="66">
        <v>711152.54</v>
      </c>
      <c r="J31" s="67">
        <v>1093141.67</v>
      </c>
      <c r="K31" s="66">
        <v>3736933.34</v>
      </c>
      <c r="L31" s="34">
        <v>3043002.53</v>
      </c>
      <c r="M31" s="66">
        <v>268600.96000000002</v>
      </c>
      <c r="N31" s="67">
        <v>-437423.24</v>
      </c>
      <c r="O31" s="66">
        <v>1669138.02</v>
      </c>
      <c r="P31" s="34">
        <v>1704572.53</v>
      </c>
      <c r="Q31" s="66">
        <v>1393720.13</v>
      </c>
      <c r="R31" s="356">
        <v>1708538.35</v>
      </c>
      <c r="S31" s="363">
        <v>163572.95000000001</v>
      </c>
      <c r="T31" s="321">
        <f t="shared" si="4"/>
        <v>-28710.130000000005</v>
      </c>
      <c r="U31" s="47">
        <f t="shared" si="5"/>
        <v>483355.86</v>
      </c>
      <c r="V31" s="34">
        <f t="shared" si="3"/>
        <v>-579575.25</v>
      </c>
      <c r="W31" s="261">
        <v>-20650.59</v>
      </c>
      <c r="X31" s="48">
        <v>39532.390000000014</v>
      </c>
      <c r="Y31" s="47">
        <v>26185.789999999921</v>
      </c>
      <c r="Z31" s="48">
        <v>-381989.12999999989</v>
      </c>
      <c r="AA31" s="216">
        <v>1093141.67</v>
      </c>
      <c r="AB31" s="48">
        <v>693930.81</v>
      </c>
      <c r="AC31" s="47">
        <v>2774401.57</v>
      </c>
      <c r="AD31" s="48">
        <v>706024.2</v>
      </c>
      <c r="AE31" s="216">
        <v>-437423.24</v>
      </c>
      <c r="AF31" s="48">
        <v>-35434.510000000009</v>
      </c>
      <c r="AG31" s="47">
        <v>310852.40000000014</v>
      </c>
      <c r="AH31" s="48">
        <v>-314818.2200000002</v>
      </c>
      <c r="AI31" s="47">
        <v>1708538.35</v>
      </c>
    </row>
    <row r="32" spans="1:35" ht="27.95" customHeight="1">
      <c r="A32" s="12" t="s">
        <v>136</v>
      </c>
      <c r="B32" s="425">
        <v>-5305</v>
      </c>
      <c r="C32" s="49">
        <v>-7543</v>
      </c>
      <c r="D32" s="34">
        <v>-12018</v>
      </c>
      <c r="E32" s="49">
        <v>94271</v>
      </c>
      <c r="F32" s="67">
        <v>-44046</v>
      </c>
      <c r="G32" s="174">
        <v>-151178.6</v>
      </c>
      <c r="H32" s="34">
        <v>-120977</v>
      </c>
      <c r="I32" s="66">
        <v>-94297</v>
      </c>
      <c r="J32" s="67">
        <v>-207697</v>
      </c>
      <c r="K32" s="66">
        <v>-691572.05</v>
      </c>
      <c r="L32" s="34">
        <v>-556085.65</v>
      </c>
      <c r="M32" s="66">
        <v>-28949.5</v>
      </c>
      <c r="N32" s="67">
        <v>83110</v>
      </c>
      <c r="O32" s="66">
        <v>-434302.35</v>
      </c>
      <c r="P32" s="34">
        <v>-479956</v>
      </c>
      <c r="Q32" s="66">
        <v>-420896</v>
      </c>
      <c r="R32" s="356">
        <v>-324621</v>
      </c>
      <c r="S32" s="363">
        <v>-5305</v>
      </c>
      <c r="T32" s="321">
        <f t="shared" si="4"/>
        <v>4475</v>
      </c>
      <c r="U32" s="47">
        <f t="shared" si="5"/>
        <v>-106289</v>
      </c>
      <c r="V32" s="34">
        <f t="shared" si="3"/>
        <v>138317</v>
      </c>
      <c r="W32" s="261">
        <v>-44046</v>
      </c>
      <c r="X32" s="48">
        <v>-30201.600000000006</v>
      </c>
      <c r="Y32" s="47">
        <v>-26680</v>
      </c>
      <c r="Z32" s="48">
        <v>113400</v>
      </c>
      <c r="AA32" s="216">
        <v>-207697</v>
      </c>
      <c r="AB32" s="48">
        <v>-135486.40000000002</v>
      </c>
      <c r="AC32" s="47">
        <v>-527136.15</v>
      </c>
      <c r="AD32" s="48">
        <v>-112059.5</v>
      </c>
      <c r="AE32" s="216">
        <v>83110</v>
      </c>
      <c r="AF32" s="48">
        <v>45653.650000000023</v>
      </c>
      <c r="AG32" s="47">
        <v>-59060</v>
      </c>
      <c r="AH32" s="48">
        <v>-96275</v>
      </c>
      <c r="AI32" s="47">
        <v>-324621</v>
      </c>
    </row>
    <row r="33" spans="1:35" s="257" customFormat="1" ht="27.95" customHeight="1">
      <c r="A33" s="17" t="s">
        <v>137</v>
      </c>
      <c r="B33" s="427">
        <f>SUM(B29:B32)</f>
        <v>22613.690000000002</v>
      </c>
      <c r="C33" s="249">
        <f>SUM(C26:C32)</f>
        <v>32167.820000000007</v>
      </c>
      <c r="D33" s="269">
        <f>SUM(D29:D32)</f>
        <v>51231.580000000016</v>
      </c>
      <c r="E33" s="249">
        <f>SUM(E26:E32)</f>
        <v>-401893.25</v>
      </c>
      <c r="F33" s="267">
        <v>187780.29</v>
      </c>
      <c r="G33" s="268">
        <v>644495.62</v>
      </c>
      <c r="H33" s="269">
        <v>515743.54</v>
      </c>
      <c r="I33" s="270">
        <v>402000.62</v>
      </c>
      <c r="J33" s="267">
        <v>883632.31</v>
      </c>
      <c r="K33" s="270">
        <v>2948277.43</v>
      </c>
      <c r="L33" s="269">
        <v>2370679.71</v>
      </c>
      <c r="M33" s="270">
        <v>123414.14</v>
      </c>
      <c r="N33" s="267">
        <v>-354313.24</v>
      </c>
      <c r="O33" s="270">
        <v>2289396.62</v>
      </c>
      <c r="P33" s="269">
        <v>2046141.8</v>
      </c>
      <c r="Q33" s="270">
        <v>1794349.4</v>
      </c>
      <c r="R33" s="358">
        <v>1383917.35</v>
      </c>
      <c r="S33" s="365">
        <f>SUM(S29:S32)</f>
        <v>22613.690000000002</v>
      </c>
      <c r="T33" s="323">
        <f>SUM(T25:T32)</f>
        <v>-19063.760000000009</v>
      </c>
      <c r="U33" s="255">
        <f>SUM(U29:U32)</f>
        <v>453124.82999999996</v>
      </c>
      <c r="V33" s="269">
        <f t="shared" si="3"/>
        <v>-589673.54</v>
      </c>
      <c r="W33" s="271">
        <v>187780.29</v>
      </c>
      <c r="X33" s="254">
        <v>128752.08000000002</v>
      </c>
      <c r="Y33" s="255">
        <v>113742.91999999998</v>
      </c>
      <c r="Z33" s="254">
        <v>-481631.69000000006</v>
      </c>
      <c r="AA33" s="272">
        <v>883632.31</v>
      </c>
      <c r="AB33" s="254">
        <v>577597.7200000002</v>
      </c>
      <c r="AC33" s="255">
        <v>2247265.5699999998</v>
      </c>
      <c r="AD33" s="254">
        <v>477727.38</v>
      </c>
      <c r="AE33" s="272">
        <v>-354313.24</v>
      </c>
      <c r="AF33" s="254">
        <v>243254.82000000007</v>
      </c>
      <c r="AG33" s="255">
        <v>251792.40000000014</v>
      </c>
      <c r="AH33" s="254">
        <v>410432.04999999981</v>
      </c>
      <c r="AI33" s="255">
        <v>1383917.35</v>
      </c>
    </row>
    <row r="34" spans="1:35" ht="27.95" customHeight="1">
      <c r="A34" s="11" t="s">
        <v>76</v>
      </c>
      <c r="B34" s="428">
        <f>B21+B33</f>
        <v>4140363.0899999994</v>
      </c>
      <c r="C34" s="52">
        <f>SUM(C21,C33)</f>
        <v>2243205.6099999943</v>
      </c>
      <c r="D34" s="164">
        <f>SUM(D21,D33)</f>
        <v>2488976.329999987</v>
      </c>
      <c r="E34" s="52">
        <f>E21+E33</f>
        <v>9018452.75</v>
      </c>
      <c r="F34" s="165">
        <v>2621316.5</v>
      </c>
      <c r="G34" s="221">
        <v>11469518.630000001</v>
      </c>
      <c r="H34" s="164">
        <v>13432275.07</v>
      </c>
      <c r="I34" s="163">
        <v>14514461.220000001</v>
      </c>
      <c r="J34" s="165">
        <v>5712191.5899999999</v>
      </c>
      <c r="K34" s="163">
        <v>5680758.6299999999</v>
      </c>
      <c r="L34" s="164">
        <v>9143044.4399999995</v>
      </c>
      <c r="M34" s="163">
        <v>8273524.29</v>
      </c>
      <c r="N34" s="165">
        <v>3064372.13</v>
      </c>
      <c r="O34" s="163">
        <v>7929229.6299999999</v>
      </c>
      <c r="P34" s="164">
        <v>5529349.9299999997</v>
      </c>
      <c r="Q34" s="163">
        <v>6739455.8200000003</v>
      </c>
      <c r="R34" s="359">
        <v>4226343.6100000003</v>
      </c>
      <c r="S34" s="366">
        <f>S21+S33</f>
        <v>4140363.0899999994</v>
      </c>
      <c r="T34" s="324">
        <f>T21+T33</f>
        <v>-245770.71999999322</v>
      </c>
      <c r="U34" s="50">
        <f>SUM(U21,U33)</f>
        <v>-6529476.4200000148</v>
      </c>
      <c r="V34" s="164">
        <f t="shared" si="3"/>
        <v>6397136.25</v>
      </c>
      <c r="W34" s="262">
        <v>2621316.5</v>
      </c>
      <c r="X34" s="51">
        <v>-1962756.4399999995</v>
      </c>
      <c r="Y34" s="50">
        <v>-1082186.1500000004</v>
      </c>
      <c r="Z34" s="51">
        <v>8802269.6300000008</v>
      </c>
      <c r="AA34" s="217">
        <v>5712191.5899999999</v>
      </c>
      <c r="AB34" s="51">
        <v>-3462285.8099999996</v>
      </c>
      <c r="AC34" s="50">
        <v>869520.14999999944</v>
      </c>
      <c r="AD34" s="51">
        <v>5209152.16</v>
      </c>
      <c r="AE34" s="217">
        <v>3064372.13</v>
      </c>
      <c r="AF34" s="51">
        <v>2399879.7000000002</v>
      </c>
      <c r="AG34" s="50">
        <v>-1210105.8900000006</v>
      </c>
      <c r="AH34" s="51">
        <v>2513112.21</v>
      </c>
      <c r="AI34" s="50">
        <v>4226343.6100000003</v>
      </c>
    </row>
    <row r="35" spans="1:35" s="273" customFormat="1" ht="27.95" customHeight="1">
      <c r="A35" s="11" t="s">
        <v>189</v>
      </c>
      <c r="B35" s="428">
        <v>4254608.3</v>
      </c>
      <c r="C35" s="52">
        <v>2589866.81</v>
      </c>
      <c r="D35" s="164">
        <v>2819078.22</v>
      </c>
      <c r="E35" s="52">
        <f>E34-E36</f>
        <v>9086310.5099999998</v>
      </c>
      <c r="F35" s="165">
        <v>2610820.12</v>
      </c>
      <c r="G35" s="221">
        <v>11776717.609999999</v>
      </c>
      <c r="H35" s="164">
        <v>13499833.68</v>
      </c>
      <c r="I35" s="163">
        <v>14576196.65</v>
      </c>
      <c r="J35" s="165">
        <v>5730722.8399999999</v>
      </c>
      <c r="K35" s="163">
        <v>5692166.2300000004</v>
      </c>
      <c r="L35" s="164"/>
      <c r="M35" s="163"/>
      <c r="N35" s="165"/>
      <c r="O35" s="163"/>
      <c r="P35" s="164"/>
      <c r="Q35" s="163"/>
      <c r="R35" s="359"/>
      <c r="S35" s="366">
        <v>4254608.3</v>
      </c>
      <c r="T35" s="324">
        <f t="shared" ref="T35:T36" si="6">C35-D35</f>
        <v>-229211.41000000015</v>
      </c>
      <c r="U35" s="50">
        <f t="shared" ref="U35:U36" si="7">D35-E35</f>
        <v>-6267232.2899999991</v>
      </c>
      <c r="V35" s="164">
        <f t="shared" si="3"/>
        <v>6475490.3899999997</v>
      </c>
      <c r="W35" s="262">
        <v>2610820.12</v>
      </c>
      <c r="X35" s="51">
        <v>-1723116.0700000003</v>
      </c>
      <c r="Y35" s="50">
        <v>-1076362.9700000007</v>
      </c>
      <c r="Z35" s="51">
        <v>8845473.8100000005</v>
      </c>
      <c r="AA35" s="217">
        <v>5730722.8399999999</v>
      </c>
      <c r="AB35" s="51">
        <v>5692166.2300000004</v>
      </c>
      <c r="AC35" s="50"/>
      <c r="AD35" s="51"/>
      <c r="AE35" s="217"/>
      <c r="AF35" s="51"/>
      <c r="AG35" s="50"/>
      <c r="AH35" s="51"/>
      <c r="AI35" s="50"/>
    </row>
    <row r="36" spans="1:35" s="273" customFormat="1" ht="27.95" customHeight="1">
      <c r="A36" s="11" t="s">
        <v>190</v>
      </c>
      <c r="B36" s="428">
        <f>B34-B35</f>
        <v>-114245.21000000043</v>
      </c>
      <c r="C36" s="52">
        <v>-346661.2</v>
      </c>
      <c r="D36" s="164">
        <v>-330101.89</v>
      </c>
      <c r="E36" s="52">
        <v>-67857.759999999995</v>
      </c>
      <c r="F36" s="165">
        <v>10496.38</v>
      </c>
      <c r="G36" s="221">
        <v>-307198.98</v>
      </c>
      <c r="H36" s="164">
        <v>-67558.61</v>
      </c>
      <c r="I36" s="163">
        <v>-61735.43</v>
      </c>
      <c r="J36" s="165">
        <v>-18531.25</v>
      </c>
      <c r="K36" s="163">
        <v>-11407.6</v>
      </c>
      <c r="L36" s="164"/>
      <c r="M36" s="163"/>
      <c r="N36" s="165"/>
      <c r="O36" s="163"/>
      <c r="P36" s="164"/>
      <c r="Q36" s="163"/>
      <c r="R36" s="359"/>
      <c r="S36" s="366">
        <f>S34-S35</f>
        <v>-114245.21000000043</v>
      </c>
      <c r="T36" s="324">
        <f t="shared" si="6"/>
        <v>-16559.309999999998</v>
      </c>
      <c r="U36" s="50">
        <f t="shared" si="7"/>
        <v>-262244.13</v>
      </c>
      <c r="V36" s="164">
        <f t="shared" si="3"/>
        <v>-78354.14</v>
      </c>
      <c r="W36" s="262">
        <v>10496.38</v>
      </c>
      <c r="X36" s="51">
        <v>-239640.37</v>
      </c>
      <c r="Y36" s="50">
        <v>-5823.18</v>
      </c>
      <c r="Z36" s="51">
        <v>-43204.18</v>
      </c>
      <c r="AA36" s="217">
        <v>-18531.25</v>
      </c>
      <c r="AB36" s="51">
        <v>-11407.6</v>
      </c>
      <c r="AC36" s="50"/>
      <c r="AD36" s="51"/>
      <c r="AE36" s="217"/>
      <c r="AF36" s="51"/>
      <c r="AG36" s="50"/>
      <c r="AH36" s="51"/>
      <c r="AI36" s="50"/>
    </row>
    <row r="37" spans="1:35" ht="27.95" customHeight="1">
      <c r="A37" s="258"/>
      <c r="B37" s="429"/>
      <c r="C37" s="325"/>
      <c r="D37" s="34"/>
      <c r="E37" s="266"/>
      <c r="F37" s="138"/>
      <c r="G37" s="174"/>
      <c r="H37" s="34"/>
      <c r="I37" s="66"/>
      <c r="J37" s="67"/>
      <c r="K37" s="66"/>
      <c r="L37" s="34"/>
      <c r="M37" s="66"/>
      <c r="N37" s="67"/>
      <c r="O37" s="66"/>
      <c r="P37" s="34"/>
      <c r="Q37" s="66"/>
      <c r="R37" s="356"/>
      <c r="S37" s="367"/>
      <c r="T37" s="321"/>
      <c r="U37" s="47"/>
      <c r="V37" s="34"/>
      <c r="W37" s="261"/>
      <c r="X37" s="48"/>
      <c r="Y37" s="47"/>
      <c r="Z37" s="48"/>
      <c r="AA37" s="216"/>
      <c r="AB37" s="48"/>
      <c r="AC37" s="47"/>
      <c r="AD37" s="48"/>
      <c r="AE37" s="216"/>
      <c r="AF37" s="48"/>
      <c r="AG37" s="47"/>
      <c r="AH37" s="48"/>
      <c r="AI37" s="47"/>
    </row>
    <row r="38" spans="1:35" ht="27.95" customHeight="1">
      <c r="A38" s="12" t="s">
        <v>77</v>
      </c>
      <c r="B38" s="429">
        <v>0.04</v>
      </c>
      <c r="C38" s="14">
        <v>0.02</v>
      </c>
      <c r="D38" s="34">
        <v>0.02</v>
      </c>
      <c r="E38" s="49">
        <v>0.09</v>
      </c>
      <c r="F38" s="138">
        <v>0.02</v>
      </c>
      <c r="G38" s="174">
        <v>0.1</v>
      </c>
      <c r="H38" s="34">
        <v>0.12</v>
      </c>
      <c r="I38" s="66">
        <v>0.13</v>
      </c>
      <c r="J38" s="67">
        <v>0.04</v>
      </c>
      <c r="K38" s="66">
        <v>0.03</v>
      </c>
      <c r="L38" s="34">
        <v>0.06</v>
      </c>
      <c r="M38" s="66">
        <v>7.0000000000000007E-2</v>
      </c>
      <c r="N38" s="67">
        <v>0.03</v>
      </c>
      <c r="O38" s="66">
        <v>0.05</v>
      </c>
      <c r="P38" s="34">
        <v>0.03</v>
      </c>
      <c r="Q38" s="66">
        <v>0.05</v>
      </c>
      <c r="R38" s="356">
        <v>0.03</v>
      </c>
      <c r="S38" s="367">
        <v>0.04</v>
      </c>
      <c r="T38" s="321">
        <v>0</v>
      </c>
      <c r="U38" s="47">
        <v>-0.06</v>
      </c>
      <c r="V38" s="34">
        <v>7.0000000000000007E-2</v>
      </c>
      <c r="W38" s="261">
        <v>0.02</v>
      </c>
      <c r="X38" s="48">
        <v>-1.999999999999999E-2</v>
      </c>
      <c r="Y38" s="47">
        <v>-1.0000000000000009E-2</v>
      </c>
      <c r="Z38" s="48">
        <v>0.09</v>
      </c>
      <c r="AA38" s="216">
        <v>0.04</v>
      </c>
      <c r="AB38" s="48">
        <v>-0.03</v>
      </c>
      <c r="AC38" s="47">
        <v>-1.0000000000000009E-2</v>
      </c>
      <c r="AD38" s="48">
        <v>4.0000000000000008E-2</v>
      </c>
      <c r="AE38" s="216">
        <v>0.03</v>
      </c>
      <c r="AF38" s="48">
        <v>2.0000000000000004E-2</v>
      </c>
      <c r="AG38" s="47">
        <v>-2.0000000000000004E-2</v>
      </c>
      <c r="AH38" s="48">
        <v>2.0000000000000004E-2</v>
      </c>
      <c r="AI38" s="47">
        <v>0.03</v>
      </c>
    </row>
    <row r="39" spans="1:35" ht="27.95" customHeight="1">
      <c r="A39" s="12" t="s">
        <v>78</v>
      </c>
      <c r="B39" s="429">
        <v>0.03</v>
      </c>
      <c r="C39" s="14">
        <v>0.01</v>
      </c>
      <c r="D39" s="34">
        <v>0.02</v>
      </c>
      <c r="E39" s="49">
        <v>0.06</v>
      </c>
      <c r="F39" s="138">
        <v>0.02</v>
      </c>
      <c r="G39" s="174">
        <v>7.0000000000000007E-2</v>
      </c>
      <c r="H39" s="34">
        <v>0.09</v>
      </c>
      <c r="I39" s="66">
        <v>0.09</v>
      </c>
      <c r="J39" s="67">
        <v>0.03</v>
      </c>
      <c r="K39" s="66">
        <v>0.02</v>
      </c>
      <c r="L39" s="34">
        <v>0.05</v>
      </c>
      <c r="M39" s="66">
        <v>0.05</v>
      </c>
      <c r="N39" s="67">
        <v>0.02</v>
      </c>
      <c r="O39" s="66">
        <v>0.04</v>
      </c>
      <c r="P39" s="34">
        <v>0.02</v>
      </c>
      <c r="Q39" s="66">
        <v>0.03</v>
      </c>
      <c r="R39" s="356">
        <v>0.02</v>
      </c>
      <c r="S39" s="367">
        <v>0.03</v>
      </c>
      <c r="T39" s="321">
        <v>0</v>
      </c>
      <c r="U39" s="47">
        <v>-0.05</v>
      </c>
      <c r="V39" s="34">
        <v>0.04</v>
      </c>
      <c r="W39" s="261">
        <v>0.02</v>
      </c>
      <c r="X39" s="48">
        <v>-1.999999999999999E-2</v>
      </c>
      <c r="Y39" s="47">
        <v>0</v>
      </c>
      <c r="Z39" s="48">
        <v>0.06</v>
      </c>
      <c r="AA39" s="216">
        <v>0.03</v>
      </c>
      <c r="AB39" s="48">
        <v>-3.0000000000000002E-2</v>
      </c>
      <c r="AC39" s="47">
        <v>0</v>
      </c>
      <c r="AD39" s="48">
        <v>3.0000000000000002E-2</v>
      </c>
      <c r="AE39" s="216">
        <v>0.02</v>
      </c>
      <c r="AF39" s="48">
        <v>0.02</v>
      </c>
      <c r="AG39" s="47">
        <v>-9.9999999999999985E-3</v>
      </c>
      <c r="AH39" s="48">
        <v>9.9999999999999985E-3</v>
      </c>
      <c r="AI39" s="47">
        <v>0.02</v>
      </c>
    </row>
  </sheetData>
  <mergeCells count="2">
    <mergeCell ref="X3:AI3"/>
    <mergeCell ref="B3:R3"/>
  </mergeCells>
  <pageMargins left="0.19685039370078741" right="0" top="0.19685039370078741" bottom="0.19685039370078741" header="0" footer="0"/>
  <pageSetup paperSize="9" scale="30" orientation="landscape" horizontalDpi="4294967293" verticalDpi="4294967293" r:id="rId1"/>
  <headerFooter>
    <oddFooter>&amp;RREDWOOD PR
powered by PROFESCAPITAL</oddFooter>
  </headerFooter>
  <colBreaks count="1" manualBreakCount="1">
    <brk id="17" max="1048575" man="1"/>
  </colBreaks>
  <ignoredErrors>
    <ignoredError sqref="C8:C43 D8:D23 D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zoomScale="50" zoomScaleNormal="50" zoomScaleSheetLayoutView="30" zoomScalePage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8.75"/>
  <cols>
    <col min="1" max="1" width="119" customWidth="1"/>
    <col min="2" max="2" width="21.5703125" customWidth="1"/>
    <col min="3" max="3" width="21.5703125" style="290" customWidth="1"/>
    <col min="4" max="4" width="21.7109375" customWidth="1"/>
    <col min="5" max="5" width="21.7109375" style="15" customWidth="1"/>
    <col min="6" max="35" width="21.7109375" customWidth="1"/>
  </cols>
  <sheetData>
    <row r="1" spans="1:35" ht="50.1" customHeight="1">
      <c r="A1" s="201" t="s">
        <v>154</v>
      </c>
      <c r="B1" s="351"/>
      <c r="C1" s="246"/>
      <c r="D1" s="237"/>
      <c r="E1" s="246"/>
      <c r="F1" s="17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3"/>
      <c r="S1" s="153"/>
      <c r="T1" s="153"/>
      <c r="U1" s="153"/>
      <c r="V1" s="153"/>
      <c r="W1" s="15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2.5" customHeight="1"/>
    <row r="3" spans="1:35" ht="28.5" customHeight="1">
      <c r="A3" s="32"/>
      <c r="B3" s="448" t="s">
        <v>155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352"/>
      <c r="T3" s="309"/>
      <c r="U3" s="239"/>
      <c r="V3" s="236"/>
      <c r="W3" s="204"/>
      <c r="X3" s="445" t="s">
        <v>151</v>
      </c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</row>
    <row r="4" spans="1:35">
      <c r="A4" s="9"/>
      <c r="B4" s="9"/>
      <c r="C4" s="317"/>
      <c r="D4" s="9"/>
      <c r="E4" s="20"/>
      <c r="F4" s="274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69"/>
      <c r="S4" s="27"/>
      <c r="T4" s="27"/>
      <c r="U4" s="27"/>
      <c r="V4" s="27"/>
      <c r="W4" s="27"/>
    </row>
    <row r="5" spans="1:35" ht="27.95" customHeight="1">
      <c r="A5" s="28"/>
      <c r="B5" s="413" t="s">
        <v>202</v>
      </c>
      <c r="C5" s="35" t="s">
        <v>200</v>
      </c>
      <c r="D5" s="81" t="s">
        <v>198</v>
      </c>
      <c r="E5" s="35" t="s">
        <v>15</v>
      </c>
      <c r="F5" s="275" t="s">
        <v>174</v>
      </c>
      <c r="G5" s="80" t="s">
        <v>119</v>
      </c>
      <c r="H5" s="81" t="s">
        <v>14</v>
      </c>
      <c r="I5" s="82" t="s">
        <v>15</v>
      </c>
      <c r="J5" s="83" t="s">
        <v>16</v>
      </c>
      <c r="K5" s="82" t="s">
        <v>17</v>
      </c>
      <c r="L5" s="81" t="s">
        <v>18</v>
      </c>
      <c r="M5" s="82" t="s">
        <v>19</v>
      </c>
      <c r="N5" s="83" t="s">
        <v>20</v>
      </c>
      <c r="O5" s="82" t="s">
        <v>21</v>
      </c>
      <c r="P5" s="81" t="s">
        <v>22</v>
      </c>
      <c r="Q5" s="82" t="s">
        <v>23</v>
      </c>
      <c r="R5" s="370" t="s">
        <v>24</v>
      </c>
      <c r="S5" s="375" t="s">
        <v>202</v>
      </c>
      <c r="T5" s="328" t="s">
        <v>201</v>
      </c>
      <c r="U5" s="80" t="s">
        <v>199</v>
      </c>
      <c r="V5" s="81" t="s">
        <v>196</v>
      </c>
      <c r="W5" s="206" t="s">
        <v>174</v>
      </c>
      <c r="X5" s="81" t="s">
        <v>121</v>
      </c>
      <c r="Y5" s="80" t="s">
        <v>25</v>
      </c>
      <c r="Z5" s="81" t="s">
        <v>26</v>
      </c>
      <c r="AA5" s="206" t="s">
        <v>16</v>
      </c>
      <c r="AB5" s="81" t="s">
        <v>27</v>
      </c>
      <c r="AC5" s="80" t="s">
        <v>28</v>
      </c>
      <c r="AD5" s="81" t="s">
        <v>29</v>
      </c>
      <c r="AE5" s="207" t="s">
        <v>20</v>
      </c>
      <c r="AF5" s="81" t="s">
        <v>30</v>
      </c>
      <c r="AG5" s="80" t="s">
        <v>31</v>
      </c>
      <c r="AH5" s="81" t="s">
        <v>32</v>
      </c>
      <c r="AI5" s="80" t="s">
        <v>24</v>
      </c>
    </row>
    <row r="6" spans="1:35" ht="27.95" customHeight="1">
      <c r="A6" s="29" t="s">
        <v>84</v>
      </c>
      <c r="B6" s="414"/>
      <c r="C6" s="333"/>
      <c r="D6" s="84"/>
      <c r="E6" s="422"/>
      <c r="F6" s="276"/>
      <c r="G6" s="85"/>
      <c r="H6" s="84"/>
      <c r="I6" s="85"/>
      <c r="J6" s="86"/>
      <c r="K6" s="85"/>
      <c r="L6" s="84"/>
      <c r="M6" s="85"/>
      <c r="N6" s="86"/>
      <c r="O6" s="85"/>
      <c r="P6" s="84"/>
      <c r="Q6" s="85"/>
      <c r="R6" s="371"/>
      <c r="S6" s="376"/>
      <c r="T6" s="329"/>
      <c r="U6" s="85"/>
      <c r="V6" s="312"/>
      <c r="W6" s="208"/>
      <c r="X6" s="84"/>
      <c r="Y6" s="85"/>
      <c r="Z6" s="84"/>
      <c r="AA6" s="208"/>
      <c r="AB6" s="84"/>
      <c r="AC6" s="85"/>
      <c r="AD6" s="84"/>
      <c r="AE6" s="209"/>
      <c r="AF6" s="84"/>
      <c r="AG6" s="85"/>
      <c r="AH6" s="84"/>
      <c r="AI6" s="85"/>
    </row>
    <row r="7" spans="1:35" ht="27.95" customHeight="1">
      <c r="A7" s="30" t="s">
        <v>85</v>
      </c>
      <c r="B7" s="415">
        <f>'RZIS '!B18</f>
        <v>5079232.3999999994</v>
      </c>
      <c r="C7" s="50">
        <f>'RZIS '!C18</f>
        <v>3804241.7899999944</v>
      </c>
      <c r="D7" s="79">
        <v>5669108.75</v>
      </c>
      <c r="E7" s="50">
        <v>13837954</v>
      </c>
      <c r="F7" s="277">
        <v>2985020.21</v>
      </c>
      <c r="G7" s="78">
        <v>13536853.609999999</v>
      </c>
      <c r="H7" s="79">
        <v>16265979.529999999</v>
      </c>
      <c r="I7" s="78">
        <v>17723515.600000001</v>
      </c>
      <c r="J7" s="87">
        <v>6560341.2800000003</v>
      </c>
      <c r="K7" s="78">
        <v>5627120.1100000003</v>
      </c>
      <c r="L7" s="79">
        <v>10590304.25</v>
      </c>
      <c r="M7" s="78">
        <v>11784139.609999999</v>
      </c>
      <c r="N7" s="87">
        <v>5046721.43</v>
      </c>
      <c r="O7" s="78">
        <v>6009270.0899999999</v>
      </c>
      <c r="P7" s="79">
        <v>5695036.3099999996</v>
      </c>
      <c r="Q7" s="78">
        <v>7450125.9299999997</v>
      </c>
      <c r="R7" s="372">
        <v>4196060.5599999996</v>
      </c>
      <c r="S7" s="377">
        <f>'RZIS '!S18</f>
        <v>5079232.3999999994</v>
      </c>
      <c r="T7" s="330">
        <f>C7-D7</f>
        <v>-1864866.9600000056</v>
      </c>
      <c r="U7" s="78">
        <f>D7-E7</f>
        <v>-8168845.25</v>
      </c>
      <c r="V7" s="79">
        <f>E7-F7</f>
        <v>10852933.789999999</v>
      </c>
      <c r="W7" s="210">
        <v>2985020.21</v>
      </c>
      <c r="X7" s="51">
        <v>-2729125.92</v>
      </c>
      <c r="Y7" s="78">
        <v>-1457536.0700000022</v>
      </c>
      <c r="Z7" s="79">
        <v>11163174.32</v>
      </c>
      <c r="AA7" s="210">
        <v>6560341.2800000003</v>
      </c>
      <c r="AB7" s="79">
        <v>-4963184.1399999997</v>
      </c>
      <c r="AC7" s="78">
        <v>-1193835.3599999994</v>
      </c>
      <c r="AD7" s="79">
        <v>6737418.1799999997</v>
      </c>
      <c r="AE7" s="211">
        <v>5046721.43</v>
      </c>
      <c r="AF7" s="79">
        <v>314233.78000000026</v>
      </c>
      <c r="AG7" s="78">
        <v>-1755089.62</v>
      </c>
      <c r="AH7" s="79">
        <v>3254065.37</v>
      </c>
      <c r="AI7" s="78">
        <v>4196060.5599999996</v>
      </c>
    </row>
    <row r="8" spans="1:35" ht="27.95" customHeight="1">
      <c r="A8" s="30" t="s">
        <v>86</v>
      </c>
      <c r="B8" s="415">
        <f>SUM(B9:B22)</f>
        <v>-18353590.370000005</v>
      </c>
      <c r="C8" s="50">
        <f>SUM(C9:C22)</f>
        <v>1683862.7700000014</v>
      </c>
      <c r="D8" s="79">
        <f>SUM(D9:D22)</f>
        <v>-15310270.859999999</v>
      </c>
      <c r="E8" s="50">
        <f>SUM(E9:E22)</f>
        <v>-29243753.660000004</v>
      </c>
      <c r="F8" s="277">
        <v>-17862865.559999999</v>
      </c>
      <c r="G8" s="78">
        <v>970513.76</v>
      </c>
      <c r="H8" s="79">
        <v>-7696544.0300000003</v>
      </c>
      <c r="I8" s="78">
        <v>-10573467.109999999</v>
      </c>
      <c r="J8" s="87">
        <v>-10032338.119999999</v>
      </c>
      <c r="K8" s="78">
        <v>3258571.95</v>
      </c>
      <c r="L8" s="79">
        <v>887550.19</v>
      </c>
      <c r="M8" s="78">
        <v>-1249122.67</v>
      </c>
      <c r="N8" s="87">
        <v>-8729259.1799999997</v>
      </c>
      <c r="O8" s="78">
        <v>-2830209.2</v>
      </c>
      <c r="P8" s="79">
        <v>-2450345.02</v>
      </c>
      <c r="Q8" s="78">
        <v>-4377281.8600000003</v>
      </c>
      <c r="R8" s="372">
        <v>-10384205.35</v>
      </c>
      <c r="S8" s="377">
        <f>SUM(S9:S22)</f>
        <v>-18353590.370000005</v>
      </c>
      <c r="T8" s="330">
        <f>SUM(T9:T22)</f>
        <v>16994133.630000003</v>
      </c>
      <c r="U8" s="78">
        <f>SUM(U9:U22)</f>
        <v>13933482.800000004</v>
      </c>
      <c r="V8" s="79">
        <f t="shared" ref="V8:V23" si="0">E8-F8</f>
        <v>-11380888.100000005</v>
      </c>
      <c r="W8" s="210">
        <v>-17862865.559999999</v>
      </c>
      <c r="X8" s="51">
        <v>8667057.790000001</v>
      </c>
      <c r="Y8" s="78">
        <v>2876923.0799999991</v>
      </c>
      <c r="Z8" s="79">
        <v>-541128.99000000022</v>
      </c>
      <c r="AA8" s="210">
        <v>-10032338.119999999</v>
      </c>
      <c r="AB8" s="79">
        <v>2371021.7600000002</v>
      </c>
      <c r="AC8" s="78">
        <v>2136672.86</v>
      </c>
      <c r="AD8" s="79">
        <v>7480136.5099999998</v>
      </c>
      <c r="AE8" s="211">
        <v>-8729259.1799999997</v>
      </c>
      <c r="AF8" s="79">
        <v>-379864.18000000017</v>
      </c>
      <c r="AG8" s="78">
        <v>1926936.8400000003</v>
      </c>
      <c r="AH8" s="79">
        <v>6006923.4899999993</v>
      </c>
      <c r="AI8" s="78">
        <v>-10384205.35</v>
      </c>
    </row>
    <row r="9" spans="1:35" ht="27.95" customHeight="1">
      <c r="A9" s="205" t="s">
        <v>184</v>
      </c>
      <c r="B9" s="416">
        <v>-160626.13</v>
      </c>
      <c r="C9" s="47">
        <v>-90520.99</v>
      </c>
      <c r="D9" s="48">
        <v>-45353.27</v>
      </c>
      <c r="E9" s="47">
        <v>-78944.19</v>
      </c>
      <c r="F9" s="243">
        <v>56772.26</v>
      </c>
      <c r="G9" s="47">
        <v>359696.64000000001</v>
      </c>
      <c r="H9" s="48">
        <v>-20782.689999999999</v>
      </c>
      <c r="I9" s="47">
        <v>-20782.689999999999</v>
      </c>
      <c r="J9" s="74">
        <v>0</v>
      </c>
      <c r="K9" s="47">
        <v>76731.539999999994</v>
      </c>
      <c r="L9" s="48">
        <v>38203.56</v>
      </c>
      <c r="M9" s="47">
        <v>38203.56</v>
      </c>
      <c r="N9" s="74"/>
      <c r="O9" s="47">
        <v>63595.78</v>
      </c>
      <c r="P9" s="48">
        <v>32852.46</v>
      </c>
      <c r="Q9" s="47">
        <v>32852.46</v>
      </c>
      <c r="R9" s="373">
        <v>0</v>
      </c>
      <c r="S9" s="378">
        <v>-160626.13</v>
      </c>
      <c r="T9" s="331">
        <f t="shared" ref="T9:T22" si="1">C9-D9</f>
        <v>-45167.720000000008</v>
      </c>
      <c r="U9" s="47">
        <f>D9-E9</f>
        <v>33590.920000000006</v>
      </c>
      <c r="V9" s="48">
        <f t="shared" si="0"/>
        <v>-135716.45000000001</v>
      </c>
      <c r="W9" s="215">
        <v>56772.26</v>
      </c>
      <c r="X9" s="48">
        <v>380479.33</v>
      </c>
      <c r="Y9" s="47">
        <v>0</v>
      </c>
      <c r="Z9" s="48">
        <v>-20782.689999999999</v>
      </c>
      <c r="AA9" s="215">
        <v>0</v>
      </c>
      <c r="AB9" s="48">
        <v>38527.979999999996</v>
      </c>
      <c r="AC9" s="47">
        <v>0</v>
      </c>
      <c r="AD9" s="48">
        <v>38203.56</v>
      </c>
      <c r="AE9" s="216"/>
      <c r="AF9" s="48">
        <v>30743.32</v>
      </c>
      <c r="AG9" s="47">
        <v>0</v>
      </c>
      <c r="AH9" s="48">
        <v>32852.46</v>
      </c>
      <c r="AI9" s="47">
        <v>0</v>
      </c>
    </row>
    <row r="10" spans="1:35" ht="27.95" customHeight="1">
      <c r="A10" s="31" t="s">
        <v>5</v>
      </c>
      <c r="B10" s="416">
        <v>2656756.56</v>
      </c>
      <c r="C10" s="47">
        <v>10252491.57</v>
      </c>
      <c r="D10" s="77">
        <v>7317821.8300000001</v>
      </c>
      <c r="E10" s="47">
        <v>4618426.26</v>
      </c>
      <c r="F10" s="243">
        <v>2196372.7000000002</v>
      </c>
      <c r="G10" s="76">
        <v>8450648.25</v>
      </c>
      <c r="H10" s="77">
        <v>6264847.0999999996</v>
      </c>
      <c r="I10" s="76">
        <v>4044210.84</v>
      </c>
      <c r="J10" s="88">
        <v>1976224.55</v>
      </c>
      <c r="K10" s="76">
        <v>7539705.6100000003</v>
      </c>
      <c r="L10" s="77">
        <v>5687527.5800000001</v>
      </c>
      <c r="M10" s="76">
        <v>3691139.03</v>
      </c>
      <c r="N10" s="88">
        <v>1816935.48</v>
      </c>
      <c r="O10" s="76">
        <v>7339447.5700000003</v>
      </c>
      <c r="P10" s="77">
        <v>5467993.4000000004</v>
      </c>
      <c r="Q10" s="76">
        <v>3618135.23</v>
      </c>
      <c r="R10" s="374">
        <v>1799243.09</v>
      </c>
      <c r="S10" s="378">
        <v>2656756.56</v>
      </c>
      <c r="T10" s="331">
        <f t="shared" si="1"/>
        <v>2934669.74</v>
      </c>
      <c r="U10" s="47">
        <f t="shared" ref="U10:U22" si="2">D10-E10</f>
        <v>2699395.5700000003</v>
      </c>
      <c r="V10" s="48">
        <f t="shared" si="0"/>
        <v>2422053.5599999996</v>
      </c>
      <c r="W10" s="91">
        <v>2196372.7000000002</v>
      </c>
      <c r="X10" s="48">
        <v>2185801.1500000004</v>
      </c>
      <c r="Y10" s="47">
        <v>2220636.2599999998</v>
      </c>
      <c r="Z10" s="48">
        <v>2067986.2899999998</v>
      </c>
      <c r="AA10" s="215">
        <v>1976224.55</v>
      </c>
      <c r="AB10" s="48">
        <v>1852178.0300000003</v>
      </c>
      <c r="AC10" s="47">
        <v>1996388.5500000003</v>
      </c>
      <c r="AD10" s="48">
        <v>1874203.5499999998</v>
      </c>
      <c r="AE10" s="216">
        <v>1816935.48</v>
      </c>
      <c r="AF10" s="48">
        <v>1871454.17</v>
      </c>
      <c r="AG10" s="47">
        <v>1849858.1700000004</v>
      </c>
      <c r="AH10" s="48">
        <v>1818892.14</v>
      </c>
      <c r="AI10" s="47">
        <v>1799243.09</v>
      </c>
    </row>
    <row r="11" spans="1:35" ht="27.95" customHeight="1">
      <c r="A11" s="31" t="s">
        <v>87</v>
      </c>
      <c r="B11" s="416">
        <v>-192375.39</v>
      </c>
      <c r="C11" s="47">
        <v>210015.31</v>
      </c>
      <c r="D11" s="77">
        <v>153111.79999999999</v>
      </c>
      <c r="E11" s="47">
        <v>31089.53</v>
      </c>
      <c r="F11" s="243">
        <v>-225760.66</v>
      </c>
      <c r="G11" s="76">
        <v>480410.89</v>
      </c>
      <c r="H11" s="77">
        <v>187736.04</v>
      </c>
      <c r="I11" s="76">
        <v>-55105.43</v>
      </c>
      <c r="J11" s="88">
        <v>6762.85</v>
      </c>
      <c r="K11" s="76">
        <v>52309.79</v>
      </c>
      <c r="L11" s="77">
        <v>6282.12</v>
      </c>
      <c r="M11" s="76">
        <v>29373.48</v>
      </c>
      <c r="N11" s="88">
        <v>18374.52</v>
      </c>
      <c r="O11" s="76">
        <v>-2910.68</v>
      </c>
      <c r="P11" s="77">
        <v>16148.75</v>
      </c>
      <c r="Q11" s="76">
        <v>14734.09</v>
      </c>
      <c r="R11" s="374">
        <v>12017.91</v>
      </c>
      <c r="S11" s="378">
        <v>-192375.39</v>
      </c>
      <c r="T11" s="331">
        <f t="shared" si="1"/>
        <v>56903.510000000009</v>
      </c>
      <c r="U11" s="47">
        <f t="shared" si="2"/>
        <v>122022.26999999999</v>
      </c>
      <c r="V11" s="48">
        <f t="shared" si="0"/>
        <v>256850.19</v>
      </c>
      <c r="W11" s="91">
        <v>-225760.66</v>
      </c>
      <c r="X11" s="48">
        <v>292674.84999999998</v>
      </c>
      <c r="Y11" s="47">
        <v>242841.47</v>
      </c>
      <c r="Z11" s="48">
        <v>-61868.28</v>
      </c>
      <c r="AA11" s="215">
        <v>6762.85</v>
      </c>
      <c r="AB11" s="48">
        <v>46027.67</v>
      </c>
      <c r="AC11" s="47">
        <v>-23091.360000000001</v>
      </c>
      <c r="AD11" s="48">
        <v>10998.96</v>
      </c>
      <c r="AE11" s="216">
        <v>18374.52</v>
      </c>
      <c r="AF11" s="48">
        <v>-19059.43</v>
      </c>
      <c r="AG11" s="47">
        <v>1414.6599999999999</v>
      </c>
      <c r="AH11" s="48">
        <v>2716.1800000000003</v>
      </c>
      <c r="AI11" s="47">
        <v>12017.91</v>
      </c>
    </row>
    <row r="12" spans="1:35" ht="27.95" customHeight="1">
      <c r="A12" s="31" t="s">
        <v>88</v>
      </c>
      <c r="B12" s="416">
        <v>488807.74</v>
      </c>
      <c r="C12" s="47">
        <v>1973361.87</v>
      </c>
      <c r="D12" s="77">
        <v>1416150.96</v>
      </c>
      <c r="E12" s="47">
        <v>1074625.44</v>
      </c>
      <c r="F12" s="243">
        <v>555198.89</v>
      </c>
      <c r="G12" s="76">
        <v>2198713.44</v>
      </c>
      <c r="H12" s="77">
        <v>1556050.43</v>
      </c>
      <c r="I12" s="76">
        <v>1312863.27</v>
      </c>
      <c r="J12" s="88">
        <v>622731.99</v>
      </c>
      <c r="K12" s="76">
        <v>2526561.4900000002</v>
      </c>
      <c r="L12" s="77">
        <v>1855621.16</v>
      </c>
      <c r="M12" s="76">
        <v>1479678.1</v>
      </c>
      <c r="N12" s="88">
        <v>745362.74</v>
      </c>
      <c r="O12" s="76">
        <v>3757621.24</v>
      </c>
      <c r="P12" s="77">
        <v>2755753.31</v>
      </c>
      <c r="Q12" s="76">
        <v>1859607.95</v>
      </c>
      <c r="R12" s="374">
        <v>881365.01</v>
      </c>
      <c r="S12" s="378">
        <v>488807.74</v>
      </c>
      <c r="T12" s="331">
        <f t="shared" si="1"/>
        <v>557210.91000000015</v>
      </c>
      <c r="U12" s="47">
        <f t="shared" si="2"/>
        <v>341525.52</v>
      </c>
      <c r="V12" s="48">
        <f t="shared" si="0"/>
        <v>519426.54999999993</v>
      </c>
      <c r="W12" s="91">
        <v>555198.89</v>
      </c>
      <c r="X12" s="48">
        <v>642663.01</v>
      </c>
      <c r="Y12" s="47">
        <v>243187.15999999992</v>
      </c>
      <c r="Z12" s="48">
        <v>690131.28</v>
      </c>
      <c r="AA12" s="215">
        <v>622731.99</v>
      </c>
      <c r="AB12" s="48">
        <v>670940.33000000031</v>
      </c>
      <c r="AC12" s="47">
        <v>375943.05999999982</v>
      </c>
      <c r="AD12" s="48">
        <v>734315.3600000001</v>
      </c>
      <c r="AE12" s="216">
        <v>745362.74</v>
      </c>
      <c r="AF12" s="48">
        <v>1001867.9300000002</v>
      </c>
      <c r="AG12" s="47">
        <v>896145.3600000001</v>
      </c>
      <c r="AH12" s="48">
        <v>978242.94</v>
      </c>
      <c r="AI12" s="47">
        <v>881365.01</v>
      </c>
    </row>
    <row r="13" spans="1:35" ht="27.95" customHeight="1">
      <c r="A13" s="31" t="s">
        <v>197</v>
      </c>
      <c r="B13" s="416">
        <v>60270.400000000001</v>
      </c>
      <c r="C13" s="47">
        <v>-5453754.0499999998</v>
      </c>
      <c r="D13" s="77">
        <v>-6200834.4699999997</v>
      </c>
      <c r="E13" s="47">
        <v>-6223855.1100000003</v>
      </c>
      <c r="F13" s="243">
        <v>-2859.94</v>
      </c>
      <c r="G13" s="76">
        <v>-3153098.56</v>
      </c>
      <c r="H13" s="77">
        <v>-855313.7</v>
      </c>
      <c r="I13" s="76">
        <v>-1621224.39</v>
      </c>
      <c r="J13" s="88">
        <v>-667962.05000000005</v>
      </c>
      <c r="K13" s="76">
        <v>999035.68</v>
      </c>
      <c r="L13" s="77">
        <v>727121.57</v>
      </c>
      <c r="M13" s="76">
        <v>47806.93</v>
      </c>
      <c r="N13" s="88">
        <v>1120729.8999999999</v>
      </c>
      <c r="O13" s="76">
        <v>-1119761.43</v>
      </c>
      <c r="P13" s="77">
        <v>-474014.77</v>
      </c>
      <c r="Q13" s="76">
        <v>-447400.69</v>
      </c>
      <c r="R13" s="374">
        <v>4582.07</v>
      </c>
      <c r="S13" s="378">
        <v>60270.400000000001</v>
      </c>
      <c r="T13" s="331">
        <f t="shared" si="1"/>
        <v>747080.41999999993</v>
      </c>
      <c r="U13" s="47">
        <f t="shared" si="2"/>
        <v>23020.640000000596</v>
      </c>
      <c r="V13" s="48">
        <f t="shared" si="0"/>
        <v>-6220995.1699999999</v>
      </c>
      <c r="W13" s="91">
        <v>-2859.94</v>
      </c>
      <c r="X13" s="48">
        <v>-2297784.8600000003</v>
      </c>
      <c r="Y13" s="47">
        <v>765910.69</v>
      </c>
      <c r="Z13" s="48">
        <v>-953262.33999999985</v>
      </c>
      <c r="AA13" s="215">
        <v>-667962.05000000005</v>
      </c>
      <c r="AB13" s="48">
        <v>271914.1100000001</v>
      </c>
      <c r="AC13" s="47">
        <v>679314.6399999999</v>
      </c>
      <c r="AD13" s="48">
        <v>-1072922.97</v>
      </c>
      <c r="AE13" s="216">
        <v>1120729.8999999999</v>
      </c>
      <c r="AF13" s="48">
        <v>-645746.65999999992</v>
      </c>
      <c r="AG13" s="47">
        <v>-26614.080000000016</v>
      </c>
      <c r="AH13" s="48">
        <v>-451982.76</v>
      </c>
      <c r="AI13" s="47">
        <v>4582.07</v>
      </c>
    </row>
    <row r="14" spans="1:35" ht="27.95" customHeight="1">
      <c r="A14" s="31" t="s">
        <v>89</v>
      </c>
      <c r="B14" s="416">
        <v>0</v>
      </c>
      <c r="C14" s="47">
        <v>-353041.35</v>
      </c>
      <c r="D14" s="77">
        <v>-353041.35</v>
      </c>
      <c r="E14" s="47">
        <v>-353041.35</v>
      </c>
      <c r="F14" s="243">
        <v>-353041.35</v>
      </c>
      <c r="G14" s="76">
        <v>-860326.91</v>
      </c>
      <c r="H14" s="77">
        <v>-506149.83</v>
      </c>
      <c r="I14" s="76">
        <v>-206155.77</v>
      </c>
      <c r="J14" s="88">
        <v>-35387.120000000003</v>
      </c>
      <c r="K14" s="76">
        <v>-48609.35</v>
      </c>
      <c r="L14" s="77">
        <v>93289.47</v>
      </c>
      <c r="M14" s="76">
        <v>-50945.55</v>
      </c>
      <c r="N14" s="88">
        <v>-50127.89</v>
      </c>
      <c r="O14" s="76">
        <v>30446.400000000001</v>
      </c>
      <c r="P14" s="77">
        <v>22790.95</v>
      </c>
      <c r="Q14" s="76">
        <v>22790.95</v>
      </c>
      <c r="R14" s="374">
        <v>20442.89</v>
      </c>
      <c r="S14" s="378">
        <v>0</v>
      </c>
      <c r="T14" s="331">
        <f t="shared" si="1"/>
        <v>0</v>
      </c>
      <c r="U14" s="47">
        <f t="shared" si="2"/>
        <v>0</v>
      </c>
      <c r="V14" s="48">
        <f t="shared" si="0"/>
        <v>0</v>
      </c>
      <c r="W14" s="91">
        <v>-353041.35</v>
      </c>
      <c r="X14" s="48">
        <v>-354177.08</v>
      </c>
      <c r="Y14" s="47">
        <v>-299994.06000000006</v>
      </c>
      <c r="Z14" s="48">
        <v>-170768.65</v>
      </c>
      <c r="AA14" s="215">
        <v>-35387.120000000003</v>
      </c>
      <c r="AB14" s="48">
        <v>-141898.82</v>
      </c>
      <c r="AC14" s="47">
        <v>144235.02000000002</v>
      </c>
      <c r="AD14" s="48">
        <v>-817.66000000000349</v>
      </c>
      <c r="AE14" s="216">
        <v>-50127.89</v>
      </c>
      <c r="AF14" s="48">
        <v>7655.4500000000007</v>
      </c>
      <c r="AG14" s="47">
        <v>0</v>
      </c>
      <c r="AH14" s="48">
        <v>2348.0600000000013</v>
      </c>
      <c r="AI14" s="47">
        <v>20442.89</v>
      </c>
    </row>
    <row r="15" spans="1:35" ht="27.95" customHeight="1">
      <c r="A15" s="31" t="s">
        <v>90</v>
      </c>
      <c r="B15" s="416">
        <v>65168.18</v>
      </c>
      <c r="C15" s="47">
        <v>304600.89</v>
      </c>
      <c r="D15" s="77">
        <v>35189.14</v>
      </c>
      <c r="E15" s="47">
        <v>-31077.73</v>
      </c>
      <c r="F15" s="243">
        <v>-156434.42000000001</v>
      </c>
      <c r="G15" s="76">
        <v>248947.56</v>
      </c>
      <c r="H15" s="77">
        <v>-18427.919999999998</v>
      </c>
      <c r="I15" s="76">
        <v>-485813.39</v>
      </c>
      <c r="J15" s="88">
        <v>-58709.58</v>
      </c>
      <c r="K15" s="76">
        <v>-770474.56</v>
      </c>
      <c r="L15" s="77">
        <v>-417486.7</v>
      </c>
      <c r="M15" s="76">
        <v>-600434.80000000005</v>
      </c>
      <c r="N15" s="88">
        <v>-488466.38</v>
      </c>
      <c r="O15" s="76">
        <v>-722909.79</v>
      </c>
      <c r="P15" s="77">
        <v>-298032.44</v>
      </c>
      <c r="Q15" s="76">
        <v>-456316.73</v>
      </c>
      <c r="R15" s="374">
        <v>218899.77</v>
      </c>
      <c r="S15" s="378">
        <v>65168.18</v>
      </c>
      <c r="T15" s="331">
        <f t="shared" si="1"/>
        <v>269411.75</v>
      </c>
      <c r="U15" s="47">
        <f t="shared" si="2"/>
        <v>66266.87</v>
      </c>
      <c r="V15" s="48">
        <f t="shared" si="0"/>
        <v>125356.69000000002</v>
      </c>
      <c r="W15" s="91">
        <v>-156434.42000000001</v>
      </c>
      <c r="X15" s="48">
        <v>267375.48</v>
      </c>
      <c r="Y15" s="47">
        <v>467385.47000000003</v>
      </c>
      <c r="Z15" s="48">
        <v>-427103.81</v>
      </c>
      <c r="AA15" s="215">
        <v>-58709.58</v>
      </c>
      <c r="AB15" s="48">
        <v>-352987.86000000004</v>
      </c>
      <c r="AC15" s="47">
        <v>182948.10000000003</v>
      </c>
      <c r="AD15" s="48">
        <v>-111968.42000000004</v>
      </c>
      <c r="AE15" s="216">
        <v>-488466.38</v>
      </c>
      <c r="AF15" s="48">
        <v>-424877.35000000003</v>
      </c>
      <c r="AG15" s="47">
        <v>158284.28999999998</v>
      </c>
      <c r="AH15" s="48">
        <v>-675216.5</v>
      </c>
      <c r="AI15" s="47">
        <v>218899.77</v>
      </c>
    </row>
    <row r="16" spans="1:35" ht="27.95" customHeight="1">
      <c r="A16" s="31" t="s">
        <v>91</v>
      </c>
      <c r="B16" s="416">
        <v>2442460.2200000002</v>
      </c>
      <c r="C16" s="47">
        <v>1824556.26</v>
      </c>
      <c r="D16" s="77">
        <v>5346931.8600000003</v>
      </c>
      <c r="E16" s="47">
        <v>2829229.31</v>
      </c>
      <c r="F16" s="243">
        <v>-8651069.3399999999</v>
      </c>
      <c r="G16" s="76">
        <v>-6496325.0800000001</v>
      </c>
      <c r="H16" s="77">
        <v>-274409.40999999997</v>
      </c>
      <c r="I16" s="76">
        <v>3466652.23</v>
      </c>
      <c r="J16" s="88">
        <v>-1142965.47</v>
      </c>
      <c r="K16" s="76">
        <v>-10197257.66</v>
      </c>
      <c r="L16" s="77">
        <v>469843.61</v>
      </c>
      <c r="M16" s="76">
        <v>3036883.5</v>
      </c>
      <c r="N16" s="88">
        <v>-7974130.5</v>
      </c>
      <c r="O16" s="76">
        <v>-2570976.29</v>
      </c>
      <c r="P16" s="77">
        <v>2898341.9</v>
      </c>
      <c r="Q16" s="76">
        <v>5268526.9000000004</v>
      </c>
      <c r="R16" s="374">
        <v>-3536940.73</v>
      </c>
      <c r="S16" s="378">
        <v>2442460.2200000002</v>
      </c>
      <c r="T16" s="331">
        <f t="shared" si="1"/>
        <v>-3522375.6000000006</v>
      </c>
      <c r="U16" s="47">
        <f t="shared" si="2"/>
        <v>2517702.5500000003</v>
      </c>
      <c r="V16" s="48">
        <f t="shared" si="0"/>
        <v>11480298.65</v>
      </c>
      <c r="W16" s="91">
        <v>-8651069.3399999999</v>
      </c>
      <c r="X16" s="48">
        <v>-6221915.6699999999</v>
      </c>
      <c r="Y16" s="47">
        <v>-3741061.64</v>
      </c>
      <c r="Z16" s="48">
        <v>4609617.7</v>
      </c>
      <c r="AA16" s="215">
        <v>-1142965.47</v>
      </c>
      <c r="AB16" s="48">
        <v>-10667101.27</v>
      </c>
      <c r="AC16" s="47">
        <v>-2567039.89</v>
      </c>
      <c r="AD16" s="48">
        <v>11011014</v>
      </c>
      <c r="AE16" s="216">
        <v>-7974130.5</v>
      </c>
      <c r="AF16" s="48">
        <v>-5469318.1899999995</v>
      </c>
      <c r="AG16" s="47">
        <v>-2370185.0000000005</v>
      </c>
      <c r="AH16" s="48">
        <v>8805467.6300000008</v>
      </c>
      <c r="AI16" s="47">
        <v>-3536940.73</v>
      </c>
    </row>
    <row r="17" spans="1:35" ht="27.95" customHeight="1">
      <c r="A17" s="31" t="s">
        <v>92</v>
      </c>
      <c r="B17" s="416">
        <v>-35568049.939999998</v>
      </c>
      <c r="C17" s="47">
        <v>-351915.83</v>
      </c>
      <c r="D17" s="77">
        <v>-17242971.390000001</v>
      </c>
      <c r="E17" s="47">
        <v>-30248641.170000002</v>
      </c>
      <c r="F17" s="243">
        <v>-32448284.640000001</v>
      </c>
      <c r="G17" s="76">
        <v>-11161704.789999999</v>
      </c>
      <c r="H17" s="77">
        <v>-19780399.050000001</v>
      </c>
      <c r="I17" s="76">
        <v>-31765662.210000001</v>
      </c>
      <c r="J17" s="88">
        <v>-33810521.850000001</v>
      </c>
      <c r="K17" s="76">
        <v>168334.28</v>
      </c>
      <c r="L17" s="77">
        <v>-3490358.23</v>
      </c>
      <c r="M17" s="76">
        <v>-17785432.170000002</v>
      </c>
      <c r="N17" s="88">
        <v>-25950078.899999999</v>
      </c>
      <c r="O17" s="76">
        <v>-5182683.13</v>
      </c>
      <c r="P17" s="77">
        <v>-5354825.88</v>
      </c>
      <c r="Q17" s="76">
        <v>-22339407.440000001</v>
      </c>
      <c r="R17" s="374">
        <v>-17562976.449999999</v>
      </c>
      <c r="S17" s="378">
        <v>-35568049.939999998</v>
      </c>
      <c r="T17" s="331">
        <f t="shared" si="1"/>
        <v>16891055.560000002</v>
      </c>
      <c r="U17" s="47">
        <f t="shared" si="2"/>
        <v>13005669.780000001</v>
      </c>
      <c r="V17" s="48">
        <f t="shared" si="0"/>
        <v>2199643.4699999988</v>
      </c>
      <c r="W17" s="91">
        <v>-32448284.640000001</v>
      </c>
      <c r="X17" s="48">
        <v>8618694.2600000016</v>
      </c>
      <c r="Y17" s="47">
        <v>11985263.16</v>
      </c>
      <c r="Z17" s="48">
        <v>2044859.6400000006</v>
      </c>
      <c r="AA17" s="215">
        <v>-33810521.850000001</v>
      </c>
      <c r="AB17" s="48">
        <v>3658692.51</v>
      </c>
      <c r="AC17" s="47">
        <v>14295073.940000001</v>
      </c>
      <c r="AD17" s="48">
        <v>8164646.7299999967</v>
      </c>
      <c r="AE17" s="216">
        <v>-25950078.899999999</v>
      </c>
      <c r="AF17" s="48">
        <v>172142.75</v>
      </c>
      <c r="AG17" s="47">
        <v>16984581.560000002</v>
      </c>
      <c r="AH17" s="48">
        <v>-4776430.9900000021</v>
      </c>
      <c r="AI17" s="47">
        <v>-17562976.449999999</v>
      </c>
    </row>
    <row r="18" spans="1:35" ht="27.95" customHeight="1">
      <c r="A18" s="31" t="s">
        <v>93</v>
      </c>
      <c r="B18" s="416">
        <v>12832297.51</v>
      </c>
      <c r="C18" s="47">
        <v>-4142769.95</v>
      </c>
      <c r="D18" s="77">
        <v>-5414516.7199999997</v>
      </c>
      <c r="E18" s="47">
        <v>1692590.29</v>
      </c>
      <c r="F18" s="243">
        <v>22423105.09</v>
      </c>
      <c r="G18" s="76">
        <v>15407875.939999999</v>
      </c>
      <c r="H18" s="77">
        <v>6967877.9900000002</v>
      </c>
      <c r="I18" s="76">
        <v>15716857.33</v>
      </c>
      <c r="J18" s="88">
        <v>23984697.82</v>
      </c>
      <c r="K18" s="76">
        <v>4454849.71</v>
      </c>
      <c r="L18" s="77">
        <v>-2889105.21</v>
      </c>
      <c r="M18" s="76">
        <v>8408956.2100000009</v>
      </c>
      <c r="N18" s="88">
        <v>22627225.739999998</v>
      </c>
      <c r="O18" s="76">
        <v>-3372612.86</v>
      </c>
      <c r="P18" s="77">
        <v>-5228088.12</v>
      </c>
      <c r="Q18" s="76">
        <v>9911520.7799999993</v>
      </c>
      <c r="R18" s="374">
        <v>8587261.3699999992</v>
      </c>
      <c r="S18" s="378">
        <v>12832297.51</v>
      </c>
      <c r="T18" s="331">
        <f t="shared" si="1"/>
        <v>1271746.7699999996</v>
      </c>
      <c r="U18" s="47">
        <f t="shared" si="2"/>
        <v>-7107107.0099999998</v>
      </c>
      <c r="V18" s="48">
        <f t="shared" si="0"/>
        <v>-20730514.800000001</v>
      </c>
      <c r="W18" s="91">
        <v>22423105.09</v>
      </c>
      <c r="X18" s="48">
        <v>8439997.9499999993</v>
      </c>
      <c r="Y18" s="47">
        <v>-8748979.3399999999</v>
      </c>
      <c r="Z18" s="48">
        <v>-8267840.4900000002</v>
      </c>
      <c r="AA18" s="215">
        <v>23984697.82</v>
      </c>
      <c r="AB18" s="48">
        <v>7343954.9199999999</v>
      </c>
      <c r="AC18" s="47">
        <v>-11298061.420000002</v>
      </c>
      <c r="AD18" s="48">
        <v>-14218269.529999997</v>
      </c>
      <c r="AE18" s="216">
        <v>22627225.739999998</v>
      </c>
      <c r="AF18" s="48">
        <v>1855475.2600000002</v>
      </c>
      <c r="AG18" s="47">
        <v>-15139608.899999999</v>
      </c>
      <c r="AH18" s="48">
        <v>1324259.4100000001</v>
      </c>
      <c r="AI18" s="47">
        <v>8587261.3699999992</v>
      </c>
    </row>
    <row r="19" spans="1:35" ht="27.95" customHeight="1">
      <c r="A19" s="31" t="s">
        <v>138</v>
      </c>
      <c r="B19" s="416">
        <v>-873390.67</v>
      </c>
      <c r="C19" s="47">
        <v>-903030.33</v>
      </c>
      <c r="D19" s="77">
        <v>-1689427</v>
      </c>
      <c r="E19" s="47">
        <v>-1489569</v>
      </c>
      <c r="F19" s="243">
        <v>-1137656</v>
      </c>
      <c r="G19" s="76">
        <v>-1085083</v>
      </c>
      <c r="H19" s="77">
        <v>-472042.5</v>
      </c>
      <c r="I19" s="76">
        <v>-1073995</v>
      </c>
      <c r="J19" s="88">
        <v>-861084</v>
      </c>
      <c r="K19" s="76">
        <v>-1090631.6299999999</v>
      </c>
      <c r="L19" s="77">
        <v>-1120491.52</v>
      </c>
      <c r="M19" s="76">
        <v>-73837</v>
      </c>
      <c r="N19" s="88">
        <v>-674171</v>
      </c>
      <c r="O19" s="76">
        <v>-1291814</v>
      </c>
      <c r="P19" s="77">
        <v>-1934888.18</v>
      </c>
      <c r="Q19" s="76">
        <v>-1844741.51</v>
      </c>
      <c r="R19" s="374">
        <v>-831667.29</v>
      </c>
      <c r="S19" s="378">
        <v>-873390.67</v>
      </c>
      <c r="T19" s="331">
        <f t="shared" si="1"/>
        <v>786396.67</v>
      </c>
      <c r="U19" s="47">
        <f t="shared" si="2"/>
        <v>-199858</v>
      </c>
      <c r="V19" s="48">
        <f t="shared" si="0"/>
        <v>-351913</v>
      </c>
      <c r="W19" s="91">
        <v>-1137656</v>
      </c>
      <c r="X19" s="48">
        <v>-613040.5</v>
      </c>
      <c r="Y19" s="47">
        <v>601952.5</v>
      </c>
      <c r="Z19" s="48">
        <v>-212911</v>
      </c>
      <c r="AA19" s="215">
        <v>-861084</v>
      </c>
      <c r="AB19" s="48">
        <v>29859.89000000013</v>
      </c>
      <c r="AC19" s="47">
        <v>-1046654.52</v>
      </c>
      <c r="AD19" s="48">
        <v>600334</v>
      </c>
      <c r="AE19" s="216">
        <v>-674171</v>
      </c>
      <c r="AF19" s="48">
        <v>643074.17999999993</v>
      </c>
      <c r="AG19" s="47">
        <v>-90146.669999999925</v>
      </c>
      <c r="AH19" s="48">
        <v>-1013074.22</v>
      </c>
      <c r="AI19" s="47">
        <v>-831667.29</v>
      </c>
    </row>
    <row r="20" spans="1:35" ht="27.95" customHeight="1">
      <c r="A20" s="31" t="s">
        <v>139</v>
      </c>
      <c r="B20" s="416">
        <v>0</v>
      </c>
      <c r="C20" s="47">
        <v>-730483.42</v>
      </c>
      <c r="D20" s="77">
        <v>-448000</v>
      </c>
      <c r="E20" s="47">
        <v>-448000</v>
      </c>
      <c r="F20" s="243">
        <v>0</v>
      </c>
      <c r="G20" s="76">
        <v>102600</v>
      </c>
      <c r="H20" s="77">
        <v>102600</v>
      </c>
      <c r="I20" s="76">
        <v>102600</v>
      </c>
      <c r="J20" s="88">
        <v>0</v>
      </c>
      <c r="K20" s="76">
        <v>213000</v>
      </c>
      <c r="L20" s="77">
        <v>213000</v>
      </c>
      <c r="M20" s="76">
        <v>213000</v>
      </c>
      <c r="N20" s="88">
        <v>0</v>
      </c>
      <c r="O20" s="76">
        <v>0</v>
      </c>
      <c r="P20" s="77">
        <v>0</v>
      </c>
      <c r="Q20" s="76">
        <v>0</v>
      </c>
      <c r="R20" s="374">
        <v>0</v>
      </c>
      <c r="S20" s="378">
        <v>0</v>
      </c>
      <c r="T20" s="331">
        <f t="shared" si="1"/>
        <v>-282483.42000000004</v>
      </c>
      <c r="U20" s="47">
        <f t="shared" si="2"/>
        <v>0</v>
      </c>
      <c r="V20" s="48">
        <f t="shared" si="0"/>
        <v>-448000</v>
      </c>
      <c r="W20" s="91">
        <v>0</v>
      </c>
      <c r="X20" s="48">
        <v>0</v>
      </c>
      <c r="Y20" s="47">
        <v>0</v>
      </c>
      <c r="Z20" s="48">
        <v>102600</v>
      </c>
      <c r="AA20" s="215">
        <v>0</v>
      </c>
      <c r="AB20" s="48">
        <v>0</v>
      </c>
      <c r="AC20" s="47">
        <v>0</v>
      </c>
      <c r="AD20" s="48">
        <v>213000</v>
      </c>
      <c r="AE20" s="216">
        <v>0</v>
      </c>
      <c r="AF20" s="48">
        <v>0</v>
      </c>
      <c r="AG20" s="47">
        <v>0</v>
      </c>
      <c r="AH20" s="48">
        <v>0</v>
      </c>
      <c r="AI20" s="47">
        <v>0</v>
      </c>
    </row>
    <row r="21" spans="1:35" ht="27.95" customHeight="1">
      <c r="A21" s="31" t="s">
        <v>185</v>
      </c>
      <c r="B21" s="416">
        <v>0</v>
      </c>
      <c r="C21" s="47">
        <v>0</v>
      </c>
      <c r="D21" s="77">
        <v>2551802.81</v>
      </c>
      <c r="E21" s="47"/>
      <c r="F21" s="243"/>
      <c r="G21" s="76">
        <v>-2551802.81</v>
      </c>
      <c r="H21" s="77"/>
      <c r="I21" s="76"/>
      <c r="J21" s="88">
        <v>0</v>
      </c>
      <c r="K21" s="76">
        <v>0</v>
      </c>
      <c r="L21" s="77"/>
      <c r="M21" s="76"/>
      <c r="N21" s="88"/>
      <c r="O21" s="76"/>
      <c r="P21" s="77"/>
      <c r="Q21" s="76"/>
      <c r="R21" s="374"/>
      <c r="S21" s="378">
        <v>0</v>
      </c>
      <c r="T21" s="331">
        <f t="shared" si="1"/>
        <v>-2551802.81</v>
      </c>
      <c r="U21" s="47">
        <f t="shared" si="2"/>
        <v>2551802.81</v>
      </c>
      <c r="V21" s="48">
        <f t="shared" si="0"/>
        <v>0</v>
      </c>
      <c r="W21" s="91"/>
      <c r="X21" s="48">
        <v>-2551802.81</v>
      </c>
      <c r="Y21" s="47">
        <v>0</v>
      </c>
      <c r="Z21" s="48">
        <v>0</v>
      </c>
      <c r="AA21" s="215">
        <v>0</v>
      </c>
      <c r="AB21" s="48">
        <v>0</v>
      </c>
      <c r="AC21" s="47">
        <v>0</v>
      </c>
      <c r="AD21" s="48">
        <v>0</v>
      </c>
      <c r="AE21" s="216"/>
      <c r="AF21" s="48">
        <v>0</v>
      </c>
      <c r="AG21" s="47">
        <v>0</v>
      </c>
      <c r="AH21" s="48">
        <v>0</v>
      </c>
      <c r="AI21" s="47"/>
    </row>
    <row r="22" spans="1:35" ht="27.95" customHeight="1">
      <c r="A22" s="31" t="s">
        <v>94</v>
      </c>
      <c r="B22" s="416">
        <v>-104908.85</v>
      </c>
      <c r="C22" s="47">
        <v>-855647.21</v>
      </c>
      <c r="D22" s="77">
        <v>-737135.06</v>
      </c>
      <c r="E22" s="47">
        <v>-616585.93999999994</v>
      </c>
      <c r="F22" s="243">
        <v>-119208.15</v>
      </c>
      <c r="G22" s="76">
        <v>-970037.81</v>
      </c>
      <c r="H22" s="77">
        <v>-848130.49</v>
      </c>
      <c r="I22" s="76">
        <v>12088.1</v>
      </c>
      <c r="J22" s="88">
        <v>-46125.26</v>
      </c>
      <c r="K22" s="76">
        <v>-664982.94999999995</v>
      </c>
      <c r="L22" s="77">
        <v>-285897.21999999997</v>
      </c>
      <c r="M22" s="76">
        <v>316486.03999999998</v>
      </c>
      <c r="N22" s="88">
        <v>79087.11</v>
      </c>
      <c r="O22" s="76">
        <v>242347.99</v>
      </c>
      <c r="P22" s="77">
        <v>-354376.4</v>
      </c>
      <c r="Q22" s="76">
        <v>-65977.87</v>
      </c>
      <c r="R22" s="374">
        <v>-630</v>
      </c>
      <c r="S22" s="378">
        <v>-104908.85</v>
      </c>
      <c r="T22" s="331">
        <f t="shared" si="1"/>
        <v>-118512.14999999991</v>
      </c>
      <c r="U22" s="47">
        <f t="shared" si="2"/>
        <v>-120549.12000000011</v>
      </c>
      <c r="V22" s="48">
        <f t="shared" si="0"/>
        <v>-497377.78999999992</v>
      </c>
      <c r="W22" s="91">
        <v>-119208.15</v>
      </c>
      <c r="X22" s="48">
        <v>-121907.32000000007</v>
      </c>
      <c r="Y22" s="47">
        <v>-860218.59</v>
      </c>
      <c r="Z22" s="48">
        <v>58213.36</v>
      </c>
      <c r="AA22" s="215">
        <v>-46125.26</v>
      </c>
      <c r="AB22" s="48">
        <v>-379085.73</v>
      </c>
      <c r="AC22" s="47">
        <v>-602383.26</v>
      </c>
      <c r="AD22" s="48">
        <v>237398.93</v>
      </c>
      <c r="AE22" s="216">
        <v>79087.11</v>
      </c>
      <c r="AF22" s="48">
        <v>596724.39</v>
      </c>
      <c r="AG22" s="47">
        <v>-288398.53000000003</v>
      </c>
      <c r="AH22" s="48">
        <v>-65347.869999999995</v>
      </c>
      <c r="AI22" s="47">
        <v>-630</v>
      </c>
    </row>
    <row r="23" spans="1:35" ht="27.95" customHeight="1">
      <c r="A23" s="30" t="s">
        <v>95</v>
      </c>
      <c r="B23" s="415">
        <f>SUM(B7:B8)</f>
        <v>-13274357.970000006</v>
      </c>
      <c r="C23" s="50">
        <f>SUM(C7:C8)</f>
        <v>5488104.5599999959</v>
      </c>
      <c r="D23" s="79">
        <f>SUM(D7:D8)</f>
        <v>-9641162.1099999994</v>
      </c>
      <c r="E23" s="50">
        <f>SUM(E7:E8)</f>
        <v>-15405799.660000004</v>
      </c>
      <c r="F23" s="277">
        <v>-14877845.35</v>
      </c>
      <c r="G23" s="78">
        <v>14507367.369999999</v>
      </c>
      <c r="H23" s="79">
        <v>8569435.5</v>
      </c>
      <c r="I23" s="78">
        <v>7150048.4900000002</v>
      </c>
      <c r="J23" s="87">
        <v>-3471996.84</v>
      </c>
      <c r="K23" s="78">
        <v>8885692.0600000005</v>
      </c>
      <c r="L23" s="79">
        <v>11405263.41</v>
      </c>
      <c r="M23" s="78">
        <v>10535016.939999999</v>
      </c>
      <c r="N23" s="87">
        <v>-3682537.75</v>
      </c>
      <c r="O23" s="78">
        <v>3179060.89</v>
      </c>
      <c r="P23" s="79">
        <v>3244691.29</v>
      </c>
      <c r="Q23" s="78">
        <v>3024450.05</v>
      </c>
      <c r="R23" s="372">
        <v>-6212341.7999999998</v>
      </c>
      <c r="S23" s="377">
        <f>SUM(S7:S8)</f>
        <v>-13274357.970000006</v>
      </c>
      <c r="T23" s="330">
        <f>T7+T8</f>
        <v>15129266.669999998</v>
      </c>
      <c r="U23" s="78">
        <f>SUM(U7:U8)</f>
        <v>5764637.5500000045</v>
      </c>
      <c r="V23" s="79">
        <f t="shared" si="0"/>
        <v>-527954.31000000425</v>
      </c>
      <c r="W23" s="210">
        <v>-14877845.35</v>
      </c>
      <c r="X23" s="51">
        <v>5937931.8699999992</v>
      </c>
      <c r="Y23" s="78">
        <v>1419387.0099999998</v>
      </c>
      <c r="Z23" s="79">
        <v>10622045.33</v>
      </c>
      <c r="AA23" s="210">
        <v>-3471996.84</v>
      </c>
      <c r="AB23" s="79">
        <v>-2519571.3499999996</v>
      </c>
      <c r="AC23" s="78">
        <v>870246.47000000067</v>
      </c>
      <c r="AD23" s="79">
        <v>14217554.689999999</v>
      </c>
      <c r="AE23" s="211">
        <v>-3682537.75</v>
      </c>
      <c r="AF23" s="79">
        <v>-65630.399999999907</v>
      </c>
      <c r="AG23" s="78">
        <v>220241.24000000022</v>
      </c>
      <c r="AH23" s="79">
        <v>9236791.8499999996</v>
      </c>
      <c r="AI23" s="78">
        <v>-6212341.7999999998</v>
      </c>
    </row>
    <row r="24" spans="1:35" ht="27.95" customHeight="1">
      <c r="A24" s="30"/>
      <c r="B24" s="415"/>
      <c r="C24" s="50"/>
      <c r="D24" s="77"/>
      <c r="E24" s="50"/>
      <c r="F24" s="277"/>
      <c r="G24" s="76"/>
      <c r="H24" s="77"/>
      <c r="I24" s="76"/>
      <c r="J24" s="88"/>
      <c r="K24" s="76"/>
      <c r="L24" s="77"/>
      <c r="M24" s="76"/>
      <c r="N24" s="88"/>
      <c r="O24" s="76"/>
      <c r="P24" s="77"/>
      <c r="Q24" s="76"/>
      <c r="R24" s="374"/>
      <c r="S24" s="377"/>
      <c r="T24" s="332"/>
      <c r="U24" s="78"/>
      <c r="V24" s="77"/>
      <c r="W24" s="91"/>
      <c r="X24" s="51"/>
      <c r="Y24" s="78"/>
      <c r="Z24" s="79"/>
      <c r="AA24" s="91"/>
      <c r="AB24" s="79"/>
      <c r="AC24" s="78"/>
      <c r="AD24" s="79"/>
      <c r="AE24" s="212"/>
      <c r="AF24" s="79"/>
      <c r="AG24" s="78"/>
      <c r="AH24" s="79"/>
      <c r="AI24" s="76"/>
    </row>
    <row r="25" spans="1:35" ht="27.95" customHeight="1">
      <c r="A25" s="30" t="s">
        <v>96</v>
      </c>
      <c r="B25" s="415"/>
      <c r="C25" s="50"/>
      <c r="D25" s="77"/>
      <c r="E25" s="50"/>
      <c r="F25" s="277"/>
      <c r="G25" s="76"/>
      <c r="H25" s="77"/>
      <c r="I25" s="76"/>
      <c r="J25" s="88"/>
      <c r="K25" s="76"/>
      <c r="L25" s="77"/>
      <c r="M25" s="76"/>
      <c r="N25" s="88"/>
      <c r="O25" s="76"/>
      <c r="P25" s="77"/>
      <c r="Q25" s="76"/>
      <c r="R25" s="374"/>
      <c r="S25" s="377"/>
      <c r="T25" s="332"/>
      <c r="U25" s="78"/>
      <c r="V25" s="77"/>
      <c r="W25" s="91"/>
      <c r="X25" s="51"/>
      <c r="Y25" s="78"/>
      <c r="Z25" s="79"/>
      <c r="AA25" s="91"/>
      <c r="AB25" s="79"/>
      <c r="AC25" s="78"/>
      <c r="AD25" s="79"/>
      <c r="AE25" s="212"/>
      <c r="AF25" s="79"/>
      <c r="AG25" s="78"/>
      <c r="AH25" s="79"/>
      <c r="AI25" s="76"/>
    </row>
    <row r="26" spans="1:35" ht="27.95" customHeight="1">
      <c r="A26" s="31" t="s">
        <v>97</v>
      </c>
      <c r="B26" s="416">
        <v>785250.88</v>
      </c>
      <c r="C26" s="47">
        <v>30036045.469999999</v>
      </c>
      <c r="D26" s="77">
        <v>8841959.9900000002</v>
      </c>
      <c r="E26" s="47">
        <v>29683048.59</v>
      </c>
      <c r="F26" s="243">
        <v>11825000.18</v>
      </c>
      <c r="G26" s="76">
        <v>11753543.5</v>
      </c>
      <c r="H26" s="77">
        <v>5981225.2000000002</v>
      </c>
      <c r="I26" s="76">
        <v>4801271.18</v>
      </c>
      <c r="J26" s="88">
        <v>757609.89</v>
      </c>
      <c r="K26" s="76">
        <v>2968776.74</v>
      </c>
      <c r="L26" s="77">
        <v>398050.53</v>
      </c>
      <c r="M26" s="76">
        <v>2123265.34</v>
      </c>
      <c r="N26" s="88">
        <v>2109350.27</v>
      </c>
      <c r="O26" s="76">
        <v>1798488.18</v>
      </c>
      <c r="P26" s="77">
        <v>1250706.6000000001</v>
      </c>
      <c r="Q26" s="76">
        <v>1250706.6000000001</v>
      </c>
      <c r="R26" s="374">
        <v>126698.96</v>
      </c>
      <c r="S26" s="378">
        <v>785250.88</v>
      </c>
      <c r="T26" s="331">
        <f t="shared" ref="T26:T34" si="3">C26-D26</f>
        <v>21194085.479999997</v>
      </c>
      <c r="U26" s="47">
        <f t="shared" ref="U26:U34" si="4">D26-E26</f>
        <v>-20841088.600000001</v>
      </c>
      <c r="V26" s="48">
        <f t="shared" ref="V26:V35" si="5">E26-F26</f>
        <v>17858048.41</v>
      </c>
      <c r="W26" s="91">
        <v>11825000.18</v>
      </c>
      <c r="X26" s="51">
        <v>5772318.2999999998</v>
      </c>
      <c r="Y26" s="78">
        <v>1179954.0200000005</v>
      </c>
      <c r="Z26" s="79">
        <v>4043661.2899999996</v>
      </c>
      <c r="AA26" s="91">
        <v>757609.89</v>
      </c>
      <c r="AB26" s="79">
        <v>2570726.21</v>
      </c>
      <c r="AC26" s="78">
        <v>-1725214.8099999998</v>
      </c>
      <c r="AD26" s="79">
        <v>13915.069999999832</v>
      </c>
      <c r="AE26" s="212">
        <v>2109350.27</v>
      </c>
      <c r="AF26" s="79">
        <v>547781.57999999984</v>
      </c>
      <c r="AG26" s="78">
        <v>0</v>
      </c>
      <c r="AH26" s="79">
        <v>1124007.6400000001</v>
      </c>
      <c r="AI26" s="76">
        <v>126698.96</v>
      </c>
    </row>
    <row r="27" spans="1:35" ht="27.95" customHeight="1">
      <c r="A27" s="31" t="s">
        <v>146</v>
      </c>
      <c r="B27" s="416">
        <v>-2785534.44</v>
      </c>
      <c r="C27" s="47">
        <v>-23782019.460000001</v>
      </c>
      <c r="D27" s="48">
        <v>-13352356.5</v>
      </c>
      <c r="E27" s="47">
        <v>-12027385.25</v>
      </c>
      <c r="F27" s="243">
        <v>-5386410.1900000004</v>
      </c>
      <c r="G27" s="47">
        <v>-26894966.93</v>
      </c>
      <c r="H27" s="48">
        <v>-19182371.84</v>
      </c>
      <c r="I27" s="47">
        <v>-19094159.949999999</v>
      </c>
      <c r="J27" s="74">
        <v>-9085383.8699999992</v>
      </c>
      <c r="K27" s="47">
        <v>-9154984.3399999999</v>
      </c>
      <c r="L27" s="48">
        <v>-4188625.66</v>
      </c>
      <c r="M27" s="47">
        <v>-3605893.56</v>
      </c>
      <c r="N27" s="74">
        <v>-1578766.29</v>
      </c>
      <c r="O27" s="47">
        <v>-5396646.3200000003</v>
      </c>
      <c r="P27" s="48">
        <v>-4021020.3</v>
      </c>
      <c r="Q27" s="47">
        <v>-2729769.67</v>
      </c>
      <c r="R27" s="373">
        <v>-1065920.06</v>
      </c>
      <c r="S27" s="378">
        <v>-2785534.44</v>
      </c>
      <c r="T27" s="331">
        <f t="shared" si="3"/>
        <v>-10429662.960000001</v>
      </c>
      <c r="U27" s="47">
        <f t="shared" si="4"/>
        <v>-1324971.25</v>
      </c>
      <c r="V27" s="48">
        <f t="shared" si="5"/>
        <v>-6640975.0599999996</v>
      </c>
      <c r="W27" s="215">
        <v>-5386410.1900000004</v>
      </c>
      <c r="X27" s="48">
        <v>-7712595.0899999999</v>
      </c>
      <c r="Y27" s="47">
        <v>-88211.890000000596</v>
      </c>
      <c r="Z27" s="48">
        <v>-10008776.08</v>
      </c>
      <c r="AA27" s="215">
        <v>-9085383.8699999992</v>
      </c>
      <c r="AB27" s="48">
        <v>-4966358.68</v>
      </c>
      <c r="AC27" s="47">
        <v>-582732.10000000009</v>
      </c>
      <c r="AD27" s="48">
        <v>-2027127.27</v>
      </c>
      <c r="AE27" s="216">
        <v>-1578766.29</v>
      </c>
      <c r="AF27" s="48">
        <v>-1375626.0200000005</v>
      </c>
      <c r="AG27" s="47">
        <v>-1291250.6299999999</v>
      </c>
      <c r="AH27" s="48">
        <v>-1663849.6099999999</v>
      </c>
      <c r="AI27" s="47">
        <v>-1065920.06</v>
      </c>
    </row>
    <row r="28" spans="1:35" ht="27.95" customHeight="1">
      <c r="A28" s="31" t="s">
        <v>98</v>
      </c>
      <c r="B28" s="416">
        <v>0</v>
      </c>
      <c r="C28" s="47">
        <v>1940254.63</v>
      </c>
      <c r="D28" s="48">
        <v>1940255.63</v>
      </c>
      <c r="E28" s="47">
        <v>1940254.63</v>
      </c>
      <c r="F28" s="243">
        <v>1940273.63</v>
      </c>
      <c r="G28" s="47">
        <v>5515601.9900000002</v>
      </c>
      <c r="H28" s="48">
        <v>4102369.12</v>
      </c>
      <c r="I28" s="47">
        <v>1669711.28</v>
      </c>
      <c r="J28" s="74">
        <v>324417.90999999997</v>
      </c>
      <c r="K28" s="47">
        <v>2279448.7799999998</v>
      </c>
      <c r="L28" s="48">
        <v>1137916.54</v>
      </c>
      <c r="M28" s="47">
        <v>358249.71</v>
      </c>
      <c r="N28" s="74">
        <v>352442.05</v>
      </c>
      <c r="O28" s="47">
        <v>410452.31</v>
      </c>
      <c r="P28" s="48">
        <v>55945.02</v>
      </c>
      <c r="Q28" s="47">
        <v>55945.02</v>
      </c>
      <c r="R28" s="373">
        <v>51174.1</v>
      </c>
      <c r="S28" s="378">
        <v>0</v>
      </c>
      <c r="T28" s="331">
        <f t="shared" si="3"/>
        <v>-1</v>
      </c>
      <c r="U28" s="47">
        <f t="shared" si="4"/>
        <v>1</v>
      </c>
      <c r="V28" s="48">
        <f t="shared" si="5"/>
        <v>-19</v>
      </c>
      <c r="W28" s="215">
        <v>1940273.63</v>
      </c>
      <c r="X28" s="48">
        <v>1413232.87</v>
      </c>
      <c r="Y28" s="47">
        <v>2432657.84</v>
      </c>
      <c r="Z28" s="48">
        <v>1345293.37</v>
      </c>
      <c r="AA28" s="215">
        <v>324417.90999999997</v>
      </c>
      <c r="AB28" s="48">
        <v>1141532.2399999998</v>
      </c>
      <c r="AC28" s="47">
        <v>779666.83000000007</v>
      </c>
      <c r="AD28" s="48">
        <v>5807.6600000000326</v>
      </c>
      <c r="AE28" s="216">
        <v>352442.05</v>
      </c>
      <c r="AF28" s="48">
        <v>354507.29</v>
      </c>
      <c r="AG28" s="47">
        <v>0</v>
      </c>
      <c r="AH28" s="48">
        <v>4770.9199999999983</v>
      </c>
      <c r="AI28" s="47">
        <v>51174.1</v>
      </c>
    </row>
    <row r="29" spans="1:35" ht="27.95" customHeight="1">
      <c r="A29" s="31" t="s">
        <v>186</v>
      </c>
      <c r="B29" s="416">
        <v>-611359.84</v>
      </c>
      <c r="C29" s="47">
        <v>-879089.01</v>
      </c>
      <c r="D29" s="48">
        <v>-394991.23</v>
      </c>
      <c r="E29" s="47">
        <v>-200421.08</v>
      </c>
      <c r="F29" s="243">
        <v>-126974.78</v>
      </c>
      <c r="G29" s="47">
        <v>-213347.13</v>
      </c>
      <c r="H29" s="48"/>
      <c r="I29" s="47"/>
      <c r="J29" s="74">
        <v>0</v>
      </c>
      <c r="K29" s="47">
        <v>0</v>
      </c>
      <c r="L29" s="48"/>
      <c r="M29" s="47"/>
      <c r="N29" s="74"/>
      <c r="O29" s="47">
        <v>0</v>
      </c>
      <c r="P29" s="48"/>
      <c r="Q29" s="47"/>
      <c r="R29" s="373"/>
      <c r="S29" s="378">
        <v>-611359.84</v>
      </c>
      <c r="T29" s="331">
        <f t="shared" si="3"/>
        <v>-484097.78</v>
      </c>
      <c r="U29" s="47">
        <f t="shared" si="4"/>
        <v>-194570.15</v>
      </c>
      <c r="V29" s="48">
        <f t="shared" si="5"/>
        <v>-73446.299999999988</v>
      </c>
      <c r="W29" s="215">
        <v>-126974.78</v>
      </c>
      <c r="X29" s="48">
        <v>-213347.13</v>
      </c>
      <c r="Y29" s="47">
        <v>0</v>
      </c>
      <c r="Z29" s="48">
        <v>0</v>
      </c>
      <c r="AA29" s="215">
        <v>0</v>
      </c>
      <c r="AB29" s="48">
        <v>0</v>
      </c>
      <c r="AC29" s="47">
        <v>0</v>
      </c>
      <c r="AD29" s="48">
        <v>0</v>
      </c>
      <c r="AE29" s="216"/>
      <c r="AF29" s="48">
        <v>0</v>
      </c>
      <c r="AG29" s="47">
        <v>0</v>
      </c>
      <c r="AH29" s="48">
        <v>0</v>
      </c>
      <c r="AI29" s="47"/>
    </row>
    <row r="30" spans="1:35" ht="27.95" customHeight="1">
      <c r="A30" s="31" t="s">
        <v>140</v>
      </c>
      <c r="B30" s="416">
        <v>-17275.689999999999</v>
      </c>
      <c r="C30" s="47">
        <v>-54156.29</v>
      </c>
      <c r="D30" s="48">
        <v>-54156.29</v>
      </c>
      <c r="E30" s="47">
        <v>-15000</v>
      </c>
      <c r="F30" s="243">
        <v>-15000</v>
      </c>
      <c r="G30" s="47">
        <v>-870710.51</v>
      </c>
      <c r="H30" s="48">
        <v>-868122.58</v>
      </c>
      <c r="I30" s="47">
        <v>-85383.24</v>
      </c>
      <c r="J30" s="74">
        <v>-112210.88</v>
      </c>
      <c r="K30" s="47">
        <v>-187018.42</v>
      </c>
      <c r="L30" s="48">
        <v>-25534.37</v>
      </c>
      <c r="M30" s="47">
        <v>-25534.37</v>
      </c>
      <c r="N30" s="74">
        <v>0</v>
      </c>
      <c r="O30" s="47">
        <v>0</v>
      </c>
      <c r="P30" s="48">
        <v>0</v>
      </c>
      <c r="Q30" s="47">
        <v>0</v>
      </c>
      <c r="R30" s="373"/>
      <c r="S30" s="378">
        <v>-17275.689999999999</v>
      </c>
      <c r="T30" s="331">
        <f t="shared" si="3"/>
        <v>0</v>
      </c>
      <c r="U30" s="47">
        <f t="shared" si="4"/>
        <v>-39156.29</v>
      </c>
      <c r="V30" s="48">
        <f t="shared" si="5"/>
        <v>0</v>
      </c>
      <c r="W30" s="215">
        <v>-15000</v>
      </c>
      <c r="X30" s="48">
        <v>-2587.9300000000512</v>
      </c>
      <c r="Y30" s="47">
        <v>-782739.34</v>
      </c>
      <c r="Z30" s="48">
        <v>26827.64</v>
      </c>
      <c r="AA30" s="215">
        <v>-112210.88</v>
      </c>
      <c r="AB30" s="48">
        <v>-161484.05000000002</v>
      </c>
      <c r="AC30" s="47">
        <v>0</v>
      </c>
      <c r="AD30" s="48">
        <v>-25534.37</v>
      </c>
      <c r="AE30" s="216">
        <v>0</v>
      </c>
      <c r="AF30" s="48">
        <v>0</v>
      </c>
      <c r="AG30" s="47">
        <v>0</v>
      </c>
      <c r="AH30" s="48">
        <v>0</v>
      </c>
      <c r="AI30" s="47"/>
    </row>
    <row r="31" spans="1:35" ht="27.95" customHeight="1">
      <c r="A31" s="31" t="s">
        <v>141</v>
      </c>
      <c r="B31" s="416"/>
      <c r="C31" s="47">
        <v>1772.06</v>
      </c>
      <c r="D31" s="48">
        <v>0.02</v>
      </c>
      <c r="E31" s="47">
        <v>0.02</v>
      </c>
      <c r="F31" s="243">
        <v>0</v>
      </c>
      <c r="G31" s="47">
        <v>0</v>
      </c>
      <c r="H31" s="48"/>
      <c r="I31" s="47"/>
      <c r="J31" s="74">
        <v>0</v>
      </c>
      <c r="K31" s="47">
        <v>0</v>
      </c>
      <c r="L31" s="48"/>
      <c r="M31" s="47"/>
      <c r="N31" s="74"/>
      <c r="O31" s="47">
        <v>27.65</v>
      </c>
      <c r="P31" s="48">
        <v>27.65</v>
      </c>
      <c r="Q31" s="47">
        <v>27.65</v>
      </c>
      <c r="R31" s="373"/>
      <c r="S31" s="378"/>
      <c r="T31" s="331">
        <f t="shared" si="3"/>
        <v>1772.04</v>
      </c>
      <c r="U31" s="47">
        <f t="shared" si="4"/>
        <v>0</v>
      </c>
      <c r="V31" s="48">
        <f t="shared" si="5"/>
        <v>0.02</v>
      </c>
      <c r="W31" s="215">
        <v>0</v>
      </c>
      <c r="X31" s="48">
        <v>0</v>
      </c>
      <c r="Y31" s="47">
        <v>0</v>
      </c>
      <c r="Z31" s="48">
        <v>0</v>
      </c>
      <c r="AA31" s="215">
        <v>0</v>
      </c>
      <c r="AB31" s="48">
        <v>0</v>
      </c>
      <c r="AC31" s="47">
        <v>0</v>
      </c>
      <c r="AD31" s="48">
        <v>0</v>
      </c>
      <c r="AE31" s="216"/>
      <c r="AF31" s="48">
        <v>0</v>
      </c>
      <c r="AG31" s="47">
        <v>0</v>
      </c>
      <c r="AH31" s="48">
        <v>27.65</v>
      </c>
      <c r="AI31" s="47"/>
    </row>
    <row r="32" spans="1:35" ht="27.95" customHeight="1">
      <c r="A32" s="31" t="s">
        <v>142</v>
      </c>
      <c r="B32" s="416"/>
      <c r="C32" s="47">
        <v>151294</v>
      </c>
      <c r="D32" s="48">
        <v>151294</v>
      </c>
      <c r="E32" s="47">
        <v>0</v>
      </c>
      <c r="F32" s="243">
        <v>0</v>
      </c>
      <c r="G32" s="47">
        <v>322694</v>
      </c>
      <c r="H32" s="48">
        <v>322694</v>
      </c>
      <c r="I32" s="47">
        <v>0</v>
      </c>
      <c r="J32" s="74">
        <v>0</v>
      </c>
      <c r="K32" s="47">
        <v>189344.5</v>
      </c>
      <c r="L32" s="48">
        <v>189344.5</v>
      </c>
      <c r="M32" s="47">
        <v>9720</v>
      </c>
      <c r="N32" s="74"/>
      <c r="O32" s="47">
        <v>4860</v>
      </c>
      <c r="P32" s="48">
        <v>4860</v>
      </c>
      <c r="Q32" s="47"/>
      <c r="R32" s="373"/>
      <c r="S32" s="378"/>
      <c r="T32" s="331">
        <f t="shared" si="3"/>
        <v>0</v>
      </c>
      <c r="U32" s="47">
        <f t="shared" si="4"/>
        <v>151294</v>
      </c>
      <c r="V32" s="48">
        <f t="shared" si="5"/>
        <v>0</v>
      </c>
      <c r="W32" s="215">
        <v>0</v>
      </c>
      <c r="X32" s="48">
        <v>0</v>
      </c>
      <c r="Y32" s="47">
        <v>322694</v>
      </c>
      <c r="Z32" s="48">
        <v>0</v>
      </c>
      <c r="AA32" s="215">
        <v>0</v>
      </c>
      <c r="AB32" s="48">
        <v>0</v>
      </c>
      <c r="AC32" s="47">
        <v>179624.5</v>
      </c>
      <c r="AD32" s="48">
        <v>9720</v>
      </c>
      <c r="AE32" s="216"/>
      <c r="AF32" s="48">
        <v>0</v>
      </c>
      <c r="AG32" s="47">
        <v>4860</v>
      </c>
      <c r="AH32" s="48">
        <v>0</v>
      </c>
      <c r="AI32" s="47"/>
    </row>
    <row r="33" spans="1:35" ht="27.95" customHeight="1">
      <c r="A33" s="31" t="s">
        <v>143</v>
      </c>
      <c r="B33" s="416">
        <v>722.68</v>
      </c>
      <c r="C33" s="47"/>
      <c r="D33" s="48">
        <v>22258178.030000001</v>
      </c>
      <c r="E33" s="47">
        <v>0</v>
      </c>
      <c r="F33" s="243">
        <v>0</v>
      </c>
      <c r="G33" s="47">
        <v>54.79</v>
      </c>
      <c r="H33" s="48"/>
      <c r="I33" s="47">
        <v>1730.77</v>
      </c>
      <c r="J33" s="74">
        <v>1830600</v>
      </c>
      <c r="K33" s="47">
        <v>4916619.28</v>
      </c>
      <c r="L33" s="48">
        <v>303193.53999999998</v>
      </c>
      <c r="M33" s="47">
        <v>106960.2</v>
      </c>
      <c r="N33" s="74">
        <v>39461.22</v>
      </c>
      <c r="O33" s="47">
        <v>274457.43</v>
      </c>
      <c r="P33" s="48"/>
      <c r="Q33" s="47"/>
      <c r="R33" s="373"/>
      <c r="S33" s="378">
        <v>722.68</v>
      </c>
      <c r="T33" s="331">
        <f t="shared" si="3"/>
        <v>-22258178.030000001</v>
      </c>
      <c r="U33" s="47">
        <f t="shared" si="4"/>
        <v>22258178.030000001</v>
      </c>
      <c r="V33" s="48">
        <f t="shared" si="5"/>
        <v>0</v>
      </c>
      <c r="W33" s="215">
        <v>0</v>
      </c>
      <c r="X33" s="48">
        <v>54.79</v>
      </c>
      <c r="Y33" s="47">
        <v>-1730.77</v>
      </c>
      <c r="Z33" s="48">
        <v>-1828869.23</v>
      </c>
      <c r="AA33" s="215">
        <v>1830600</v>
      </c>
      <c r="AB33" s="48">
        <v>4613425.74</v>
      </c>
      <c r="AC33" s="47">
        <v>196233.33999999997</v>
      </c>
      <c r="AD33" s="48">
        <v>67498.98</v>
      </c>
      <c r="AE33" s="216">
        <v>39461.22</v>
      </c>
      <c r="AF33" s="48">
        <v>274457.43</v>
      </c>
      <c r="AG33" s="47">
        <v>0</v>
      </c>
      <c r="AH33" s="48">
        <v>0</v>
      </c>
      <c r="AI33" s="47"/>
    </row>
    <row r="34" spans="1:35" ht="27.95" customHeight="1">
      <c r="A34" s="31" t="s">
        <v>144</v>
      </c>
      <c r="B34" s="416"/>
      <c r="C34" s="47">
        <v>-119454.33</v>
      </c>
      <c r="D34" s="48">
        <v>-1078091.3999999999</v>
      </c>
      <c r="E34" s="47">
        <v>-39650</v>
      </c>
      <c r="F34" s="243">
        <v>0</v>
      </c>
      <c r="G34" s="47">
        <v>0</v>
      </c>
      <c r="H34" s="48"/>
      <c r="I34" s="47">
        <v>-49697.11</v>
      </c>
      <c r="J34" s="74">
        <v>-2240.4499999999998</v>
      </c>
      <c r="K34" s="47">
        <v>-153116.65</v>
      </c>
      <c r="L34" s="48">
        <v>-12924.52</v>
      </c>
      <c r="M34" s="47">
        <v>-9051.1200000000008</v>
      </c>
      <c r="N34" s="74">
        <v>-9051.1200000000008</v>
      </c>
      <c r="O34" s="47"/>
      <c r="P34" s="48">
        <v>-8469.2000000000007</v>
      </c>
      <c r="Q34" s="47">
        <v>-8469.2000000000007</v>
      </c>
      <c r="R34" s="373"/>
      <c r="S34" s="378"/>
      <c r="T34" s="331">
        <f t="shared" si="3"/>
        <v>958637.07</v>
      </c>
      <c r="U34" s="47">
        <f t="shared" si="4"/>
        <v>-1038441.3999999999</v>
      </c>
      <c r="V34" s="48">
        <f t="shared" si="5"/>
        <v>-39650</v>
      </c>
      <c r="W34" s="215">
        <v>0</v>
      </c>
      <c r="X34" s="48">
        <v>0</v>
      </c>
      <c r="Y34" s="47">
        <v>49697.11</v>
      </c>
      <c r="Z34" s="48">
        <v>-47456.66</v>
      </c>
      <c r="AA34" s="215">
        <v>-2240.4499999999998</v>
      </c>
      <c r="AB34" s="48">
        <v>-140192.13</v>
      </c>
      <c r="AC34" s="47">
        <v>-3873.3999999999996</v>
      </c>
      <c r="AD34" s="48">
        <v>0</v>
      </c>
      <c r="AE34" s="216">
        <v>-9051.1200000000008</v>
      </c>
      <c r="AF34" s="48">
        <v>8469.2000000000007</v>
      </c>
      <c r="AG34" s="47">
        <v>0</v>
      </c>
      <c r="AH34" s="48">
        <v>-8469.2000000000007</v>
      </c>
      <c r="AI34" s="47"/>
    </row>
    <row r="35" spans="1:35" ht="27.95" customHeight="1">
      <c r="A35" s="30" t="s">
        <v>99</v>
      </c>
      <c r="B35" s="415">
        <f>SUM(B26:B34)</f>
        <v>-2628196.4099999997</v>
      </c>
      <c r="C35" s="50">
        <f>SUM(C26:C34)</f>
        <v>7294647.0699999975</v>
      </c>
      <c r="D35" s="79">
        <f>SUM(D26:D34)</f>
        <v>18312092.250000004</v>
      </c>
      <c r="E35" s="50">
        <f>SUM(E26:E34)</f>
        <v>19340846.91</v>
      </c>
      <c r="F35" s="277">
        <v>8236888.8399999999</v>
      </c>
      <c r="G35" s="78">
        <v>-10387130.289999999</v>
      </c>
      <c r="H35" s="79">
        <v>-9644206.0999999996</v>
      </c>
      <c r="I35" s="78">
        <v>-12756527.07</v>
      </c>
      <c r="J35" s="87">
        <v>-6287207.4000000004</v>
      </c>
      <c r="K35" s="78">
        <v>859069.89</v>
      </c>
      <c r="L35" s="79">
        <v>-2198579.44</v>
      </c>
      <c r="M35" s="78">
        <v>-1042283.8</v>
      </c>
      <c r="N35" s="87">
        <v>913436.13</v>
      </c>
      <c r="O35" s="78">
        <v>-2908360.75</v>
      </c>
      <c r="P35" s="79">
        <v>-2717950.23</v>
      </c>
      <c r="Q35" s="78">
        <v>-1431559.6</v>
      </c>
      <c r="R35" s="372">
        <v>-888047</v>
      </c>
      <c r="S35" s="377">
        <f>SUM(S26:S34)</f>
        <v>-2628196.4099999997</v>
      </c>
      <c r="T35" s="330">
        <f>SUM(T26:T34)</f>
        <v>-11017445.180000005</v>
      </c>
      <c r="U35" s="78">
        <f>SUM(U26:U34)</f>
        <v>-1028754.6599999978</v>
      </c>
      <c r="V35" s="51">
        <f t="shared" si="5"/>
        <v>11103958.07</v>
      </c>
      <c r="W35" s="210">
        <v>8236888.8399999999</v>
      </c>
      <c r="X35" s="51">
        <v>-742924.18999999948</v>
      </c>
      <c r="Y35" s="78">
        <v>3112320.9700000007</v>
      </c>
      <c r="Z35" s="79">
        <v>-6469319.6699999999</v>
      </c>
      <c r="AA35" s="210">
        <v>-6287207.4000000004</v>
      </c>
      <c r="AB35" s="79">
        <v>3057649.33</v>
      </c>
      <c r="AC35" s="78">
        <v>-1156295.6399999999</v>
      </c>
      <c r="AD35" s="79">
        <v>-1955719.9300000002</v>
      </c>
      <c r="AE35" s="211">
        <v>913436.13</v>
      </c>
      <c r="AF35" s="79">
        <v>-190410.52000000002</v>
      </c>
      <c r="AG35" s="78">
        <v>-1286390.6299999999</v>
      </c>
      <c r="AH35" s="79">
        <v>-543512.60000000009</v>
      </c>
      <c r="AI35" s="78">
        <v>-888047</v>
      </c>
    </row>
    <row r="36" spans="1:35" ht="27.95" customHeight="1">
      <c r="A36" s="30"/>
      <c r="B36" s="415"/>
      <c r="C36" s="50"/>
      <c r="D36" s="77"/>
      <c r="E36" s="50"/>
      <c r="F36" s="277"/>
      <c r="G36" s="76"/>
      <c r="H36" s="77"/>
      <c r="I36" s="76"/>
      <c r="J36" s="88"/>
      <c r="K36" s="76"/>
      <c r="L36" s="77"/>
      <c r="M36" s="76"/>
      <c r="N36" s="88"/>
      <c r="O36" s="76"/>
      <c r="P36" s="77"/>
      <c r="Q36" s="76"/>
      <c r="R36" s="374"/>
      <c r="S36" s="377"/>
      <c r="T36" s="332"/>
      <c r="U36" s="47"/>
      <c r="V36" s="77"/>
      <c r="W36" s="91"/>
      <c r="X36" s="48"/>
      <c r="Y36" s="47"/>
      <c r="Z36" s="48"/>
      <c r="AA36" s="215"/>
      <c r="AB36" s="48"/>
      <c r="AC36" s="47"/>
      <c r="AD36" s="48"/>
      <c r="AE36" s="216"/>
      <c r="AF36" s="48"/>
      <c r="AG36" s="47"/>
      <c r="AH36" s="48"/>
      <c r="AI36" s="47"/>
    </row>
    <row r="37" spans="1:35" ht="27.95" customHeight="1">
      <c r="A37" s="30" t="s">
        <v>100</v>
      </c>
      <c r="B37" s="415"/>
      <c r="C37" s="50"/>
      <c r="D37" s="77"/>
      <c r="E37" s="50"/>
      <c r="F37" s="277"/>
      <c r="G37" s="76"/>
      <c r="H37" s="77"/>
      <c r="I37" s="76"/>
      <c r="J37" s="88"/>
      <c r="K37" s="76"/>
      <c r="L37" s="77"/>
      <c r="M37" s="76"/>
      <c r="N37" s="88"/>
      <c r="O37" s="76"/>
      <c r="P37" s="77"/>
      <c r="Q37" s="76"/>
      <c r="R37" s="374"/>
      <c r="S37" s="377"/>
      <c r="T37" s="332"/>
      <c r="U37" s="47"/>
      <c r="V37" s="77"/>
      <c r="W37" s="91"/>
      <c r="X37" s="48"/>
      <c r="Y37" s="47"/>
      <c r="Z37" s="48"/>
      <c r="AA37" s="215"/>
      <c r="AB37" s="48"/>
      <c r="AC37" s="47"/>
      <c r="AD37" s="48"/>
      <c r="AE37" s="216"/>
      <c r="AF37" s="48"/>
      <c r="AG37" s="47"/>
      <c r="AH37" s="48"/>
      <c r="AI37" s="47"/>
    </row>
    <row r="38" spans="1:35" ht="27.95" customHeight="1">
      <c r="A38" s="31" t="s">
        <v>101</v>
      </c>
      <c r="B38" s="416">
        <v>15678943</v>
      </c>
      <c r="C38" s="47">
        <v>3138775.33</v>
      </c>
      <c r="D38" s="48">
        <v>8921355.8900000006</v>
      </c>
      <c r="E38" s="47">
        <v>7715270.0800000001</v>
      </c>
      <c r="F38" s="243">
        <v>4578012.5</v>
      </c>
      <c r="G38" s="47">
        <v>11715983.689999999</v>
      </c>
      <c r="H38" s="48">
        <v>18817816.640000001</v>
      </c>
      <c r="I38" s="47">
        <v>16425384.289999999</v>
      </c>
      <c r="J38" s="74">
        <v>8623113.9900000002</v>
      </c>
      <c r="K38" s="47">
        <v>5049882.13</v>
      </c>
      <c r="L38" s="48">
        <v>5655583.9500000002</v>
      </c>
      <c r="M38" s="47">
        <v>4295053.3600000003</v>
      </c>
      <c r="N38" s="74">
        <v>6647741.96</v>
      </c>
      <c r="O38" s="47">
        <v>4384842.96</v>
      </c>
      <c r="P38" s="48">
        <v>6886559.0199999996</v>
      </c>
      <c r="Q38" s="47">
        <v>4238536.41</v>
      </c>
      <c r="R38" s="373">
        <v>3914347.13</v>
      </c>
      <c r="S38" s="378">
        <v>15678943</v>
      </c>
      <c r="T38" s="331">
        <f t="shared" ref="T38:T43" si="6">C38-D38</f>
        <v>-5782580.5600000005</v>
      </c>
      <c r="U38" s="47">
        <f t="shared" ref="U38:U43" si="7">D38-E38</f>
        <v>1206085.8100000005</v>
      </c>
      <c r="V38" s="48">
        <f t="shared" ref="V38:V48" si="8">E38-F38</f>
        <v>3137257.58</v>
      </c>
      <c r="W38" s="215">
        <v>4578012.5</v>
      </c>
      <c r="X38" s="48">
        <v>-7101832.9500000011</v>
      </c>
      <c r="Y38" s="47">
        <v>2392432.3500000015</v>
      </c>
      <c r="Z38" s="48">
        <v>7802270.2999999989</v>
      </c>
      <c r="AA38" s="215">
        <v>8623113.9900000002</v>
      </c>
      <c r="AB38" s="48">
        <v>-605701.8200000003</v>
      </c>
      <c r="AC38" s="47">
        <v>1360530.5899999999</v>
      </c>
      <c r="AD38" s="48">
        <v>-2352688.5999999996</v>
      </c>
      <c r="AE38" s="216">
        <v>6647741.96</v>
      </c>
      <c r="AF38" s="48">
        <v>-2501716.0599999996</v>
      </c>
      <c r="AG38" s="47">
        <v>2648022.6099999994</v>
      </c>
      <c r="AH38" s="48">
        <v>324189.28000000026</v>
      </c>
      <c r="AI38" s="47">
        <v>3914347.13</v>
      </c>
    </row>
    <row r="39" spans="1:35" ht="27.95" customHeight="1">
      <c r="A39" s="31" t="s">
        <v>102</v>
      </c>
      <c r="B39" s="416">
        <v>-634682.73</v>
      </c>
      <c r="C39" s="47">
        <v>-7902883.6799999997</v>
      </c>
      <c r="D39" s="48">
        <v>-11481223.130000001</v>
      </c>
      <c r="E39" s="47">
        <v>-9695206.8399999999</v>
      </c>
      <c r="F39" s="243">
        <v>1524270.24</v>
      </c>
      <c r="G39" s="47">
        <v>-5305636.3099999996</v>
      </c>
      <c r="H39" s="48">
        <v>-15312579.9</v>
      </c>
      <c r="I39" s="47">
        <v>-6395706.2599999998</v>
      </c>
      <c r="J39" s="74">
        <v>-471750</v>
      </c>
      <c r="K39" s="47">
        <v>-5931247.7599999998</v>
      </c>
      <c r="L39" s="48">
        <v>-13069927.710000001</v>
      </c>
      <c r="M39" s="47">
        <v>-12847455.810000001</v>
      </c>
      <c r="N39" s="74">
        <v>-3449453.81</v>
      </c>
      <c r="O39" s="47">
        <v>-2903957.6</v>
      </c>
      <c r="P39" s="48">
        <v>-9138198.9600000009</v>
      </c>
      <c r="Q39" s="47">
        <v>-4926137.0199999996</v>
      </c>
      <c r="R39" s="373">
        <v>-700000</v>
      </c>
      <c r="S39" s="378">
        <v>-634682.73</v>
      </c>
      <c r="T39" s="331">
        <f t="shared" si="6"/>
        <v>3578339.4500000011</v>
      </c>
      <c r="U39" s="47">
        <f t="shared" si="7"/>
        <v>-1786016.290000001</v>
      </c>
      <c r="V39" s="48">
        <f t="shared" si="8"/>
        <v>-11219477.08</v>
      </c>
      <c r="W39" s="215">
        <v>1524270.24</v>
      </c>
      <c r="X39" s="48">
        <v>10006943.59</v>
      </c>
      <c r="Y39" s="47">
        <v>-8916873.6400000006</v>
      </c>
      <c r="Z39" s="48">
        <v>-5923956.2599999998</v>
      </c>
      <c r="AA39" s="215">
        <v>-471750</v>
      </c>
      <c r="AB39" s="48">
        <v>7138679.9500000011</v>
      </c>
      <c r="AC39" s="47">
        <v>-222471.90000000037</v>
      </c>
      <c r="AD39" s="48">
        <v>-9398002</v>
      </c>
      <c r="AE39" s="216">
        <v>-3449453.81</v>
      </c>
      <c r="AF39" s="48">
        <v>6234241.3600000013</v>
      </c>
      <c r="AG39" s="47">
        <v>-4212061.9400000013</v>
      </c>
      <c r="AH39" s="48">
        <v>-4226137.0199999996</v>
      </c>
      <c r="AI39" s="47">
        <v>-700000</v>
      </c>
    </row>
    <row r="40" spans="1:35" ht="27.95" customHeight="1">
      <c r="A40" s="31" t="s">
        <v>103</v>
      </c>
      <c r="B40" s="416">
        <v>-1510697.32</v>
      </c>
      <c r="C40" s="47">
        <v>-5867191.8799999999</v>
      </c>
      <c r="D40" s="48">
        <v>-4421320.42</v>
      </c>
      <c r="E40" s="47">
        <v>-2216170.65</v>
      </c>
      <c r="F40" s="243">
        <v>-738871.83</v>
      </c>
      <c r="G40" s="47">
        <v>-9636715.6400000006</v>
      </c>
      <c r="H40" s="48">
        <v>-2337576.75</v>
      </c>
      <c r="I40" s="47">
        <v>-3436025.27</v>
      </c>
      <c r="J40" s="74">
        <v>-144443.45000000001</v>
      </c>
      <c r="K40" s="47">
        <v>-2689115.97</v>
      </c>
      <c r="L40" s="48">
        <v>-969480.07</v>
      </c>
      <c r="M40" s="47">
        <v>-1449454.04</v>
      </c>
      <c r="N40" s="74">
        <v>-1139943.8899999999</v>
      </c>
      <c r="O40" s="47">
        <v>-2449814.91</v>
      </c>
      <c r="P40" s="48">
        <v>-2301332.11</v>
      </c>
      <c r="Q40" s="47">
        <v>-3558396.29</v>
      </c>
      <c r="R40" s="373">
        <v>-1470557.03</v>
      </c>
      <c r="S40" s="378">
        <v>-1510697.32</v>
      </c>
      <c r="T40" s="331">
        <f t="shared" si="6"/>
        <v>-1445871.46</v>
      </c>
      <c r="U40" s="47">
        <f t="shared" si="7"/>
        <v>-2205149.77</v>
      </c>
      <c r="V40" s="48">
        <f t="shared" si="8"/>
        <v>-1477298.8199999998</v>
      </c>
      <c r="W40" s="215">
        <v>-738871.83</v>
      </c>
      <c r="X40" s="48">
        <v>-7299138.8900000006</v>
      </c>
      <c r="Y40" s="47">
        <v>1098448.52</v>
      </c>
      <c r="Z40" s="48">
        <v>-3291581.82</v>
      </c>
      <c r="AA40" s="215">
        <v>-144443.45000000001</v>
      </c>
      <c r="AB40" s="48">
        <v>-1719635.9000000004</v>
      </c>
      <c r="AC40" s="47">
        <v>479973.97000000009</v>
      </c>
      <c r="AD40" s="48">
        <v>-309510.15000000014</v>
      </c>
      <c r="AE40" s="216">
        <v>-1139943.8899999999</v>
      </c>
      <c r="AF40" s="48">
        <v>-148482.80000000028</v>
      </c>
      <c r="AG40" s="47">
        <v>1257064.1800000002</v>
      </c>
      <c r="AH40" s="48">
        <v>-2087839.26</v>
      </c>
      <c r="AI40" s="47">
        <v>-1470557.03</v>
      </c>
    </row>
    <row r="41" spans="1:35" ht="27.95" customHeight="1">
      <c r="A41" s="31" t="s">
        <v>104</v>
      </c>
      <c r="B41" s="416">
        <v>-499967.19</v>
      </c>
      <c r="C41" s="47">
        <v>-2166631.71</v>
      </c>
      <c r="D41" s="48">
        <v>-1618085.53</v>
      </c>
      <c r="E41" s="47">
        <v>-1089777.01</v>
      </c>
      <c r="F41" s="243">
        <v>-570350.43999999994</v>
      </c>
      <c r="G41" s="47">
        <v>-2629772.65</v>
      </c>
      <c r="H41" s="48">
        <v>-1991111.58</v>
      </c>
      <c r="I41" s="47">
        <v>-1328696.42</v>
      </c>
      <c r="J41" s="74">
        <v>-638565.14</v>
      </c>
      <c r="K41" s="47">
        <v>-2776485.8</v>
      </c>
      <c r="L41" s="48">
        <v>-2121378.62</v>
      </c>
      <c r="M41" s="47">
        <v>-1523677.06</v>
      </c>
      <c r="N41" s="74">
        <v>-777361.7</v>
      </c>
      <c r="O41" s="47">
        <v>-3620897.11</v>
      </c>
      <c r="P41" s="48">
        <v>-2794260.41</v>
      </c>
      <c r="Q41" s="47">
        <v>-1922402.15</v>
      </c>
      <c r="R41" s="373">
        <v>-914984.46</v>
      </c>
      <c r="S41" s="378">
        <v>-499967.19</v>
      </c>
      <c r="T41" s="331">
        <f t="shared" si="6"/>
        <v>-548546.17999999993</v>
      </c>
      <c r="U41" s="47">
        <f t="shared" si="7"/>
        <v>-528308.52</v>
      </c>
      <c r="V41" s="48">
        <f t="shared" si="8"/>
        <v>-519426.57000000007</v>
      </c>
      <c r="W41" s="215">
        <v>-570350.43999999994</v>
      </c>
      <c r="X41" s="48">
        <v>-638661.06999999983</v>
      </c>
      <c r="Y41" s="47">
        <v>-662415.16000000015</v>
      </c>
      <c r="Z41" s="48">
        <v>-690131.27999999991</v>
      </c>
      <c r="AA41" s="215">
        <v>-638565.14</v>
      </c>
      <c r="AB41" s="48">
        <v>-655107.1799999997</v>
      </c>
      <c r="AC41" s="47">
        <v>-597701.56000000006</v>
      </c>
      <c r="AD41" s="48">
        <v>-746315.3600000001</v>
      </c>
      <c r="AE41" s="216">
        <v>-777361.7</v>
      </c>
      <c r="AF41" s="48">
        <v>-826636.69999999972</v>
      </c>
      <c r="AG41" s="47">
        <v>-871858.26000000024</v>
      </c>
      <c r="AH41" s="48">
        <v>-1007417.69</v>
      </c>
      <c r="AI41" s="47">
        <v>-914984.46</v>
      </c>
    </row>
    <row r="42" spans="1:35" ht="27.95" customHeight="1">
      <c r="A42" s="31" t="s">
        <v>145</v>
      </c>
      <c r="B42" s="416">
        <v>66625</v>
      </c>
      <c r="C42" s="47"/>
      <c r="D42" s="48"/>
      <c r="E42" s="47"/>
      <c r="F42" s="243">
        <v>0</v>
      </c>
      <c r="G42" s="47">
        <v>0</v>
      </c>
      <c r="H42" s="48"/>
      <c r="I42" s="47"/>
      <c r="J42" s="74">
        <v>0</v>
      </c>
      <c r="K42" s="47">
        <v>86233.5</v>
      </c>
      <c r="L42" s="48">
        <v>85552.26</v>
      </c>
      <c r="M42" s="47">
        <v>413.66</v>
      </c>
      <c r="N42" s="74">
        <v>938.36</v>
      </c>
      <c r="O42" s="47">
        <v>5598.4</v>
      </c>
      <c r="P42" s="48">
        <v>124839.1</v>
      </c>
      <c r="Q42" s="47">
        <v>12574.15</v>
      </c>
      <c r="R42" s="373">
        <v>6080.73</v>
      </c>
      <c r="S42" s="378">
        <v>66625</v>
      </c>
      <c r="T42" s="331">
        <f t="shared" si="6"/>
        <v>0</v>
      </c>
      <c r="U42" s="47">
        <f t="shared" si="7"/>
        <v>0</v>
      </c>
      <c r="V42" s="48">
        <f t="shared" si="8"/>
        <v>0</v>
      </c>
      <c r="W42" s="215">
        <v>0</v>
      </c>
      <c r="X42" s="48">
        <v>0</v>
      </c>
      <c r="Y42" s="47">
        <v>0</v>
      </c>
      <c r="Z42" s="48">
        <v>0</v>
      </c>
      <c r="AA42" s="215">
        <v>0</v>
      </c>
      <c r="AB42" s="48">
        <v>681.24000000000524</v>
      </c>
      <c r="AC42" s="47">
        <v>85138.599999999991</v>
      </c>
      <c r="AD42" s="48">
        <v>-524.70000000000005</v>
      </c>
      <c r="AE42" s="216">
        <v>938.36</v>
      </c>
      <c r="AF42" s="48">
        <v>-119240.70000000001</v>
      </c>
      <c r="AG42" s="47">
        <v>112264.95000000001</v>
      </c>
      <c r="AH42" s="48">
        <v>6493.42</v>
      </c>
      <c r="AI42" s="47">
        <v>6080.73</v>
      </c>
    </row>
    <row r="43" spans="1:35" ht="27.95" customHeight="1">
      <c r="A43" s="31" t="s">
        <v>144</v>
      </c>
      <c r="B43" s="416"/>
      <c r="C43" s="47"/>
      <c r="D43" s="48"/>
      <c r="E43" s="47"/>
      <c r="F43" s="243">
        <v>0</v>
      </c>
      <c r="G43" s="47"/>
      <c r="H43" s="48"/>
      <c r="I43" s="47"/>
      <c r="J43" s="74">
        <v>-4986.04</v>
      </c>
      <c r="K43" s="47">
        <v>0</v>
      </c>
      <c r="L43" s="48"/>
      <c r="M43" s="47"/>
      <c r="N43" s="74"/>
      <c r="O43" s="47">
        <v>0</v>
      </c>
      <c r="P43" s="48"/>
      <c r="Q43" s="47"/>
      <c r="R43" s="373"/>
      <c r="S43" s="378"/>
      <c r="T43" s="331">
        <f t="shared" si="6"/>
        <v>0</v>
      </c>
      <c r="U43" s="47">
        <f t="shared" si="7"/>
        <v>0</v>
      </c>
      <c r="V43" s="48">
        <f t="shared" si="8"/>
        <v>0</v>
      </c>
      <c r="W43" s="215">
        <v>0</v>
      </c>
      <c r="X43" s="48">
        <v>0</v>
      </c>
      <c r="Y43" s="47">
        <v>0</v>
      </c>
      <c r="Z43" s="48">
        <v>4986.04</v>
      </c>
      <c r="AA43" s="215">
        <v>-4986.04</v>
      </c>
      <c r="AB43" s="48">
        <v>0</v>
      </c>
      <c r="AC43" s="47">
        <v>0</v>
      </c>
      <c r="AD43" s="48">
        <v>0</v>
      </c>
      <c r="AE43" s="216"/>
      <c r="AF43" s="48">
        <v>0</v>
      </c>
      <c r="AG43" s="47">
        <v>0</v>
      </c>
      <c r="AH43" s="48">
        <v>0</v>
      </c>
      <c r="AI43" s="47"/>
    </row>
    <row r="44" spans="1:35" ht="27.95" customHeight="1">
      <c r="A44" s="30" t="s">
        <v>105</v>
      </c>
      <c r="B44" s="415">
        <f>SUM(B38:B43)</f>
        <v>13100220.76</v>
      </c>
      <c r="C44" s="401">
        <f>SUM(C38:C43)</f>
        <v>-12797931.940000001</v>
      </c>
      <c r="D44" s="79">
        <f>SUM(D38:D43)</f>
        <v>-8599273.1899999995</v>
      </c>
      <c r="E44" s="50">
        <f>SUM(E38:E43)</f>
        <v>-5285884.42</v>
      </c>
      <c r="F44" s="277">
        <v>4793060.47</v>
      </c>
      <c r="G44" s="78">
        <v>-5856140.9100000001</v>
      </c>
      <c r="H44" s="79">
        <v>-823451.59</v>
      </c>
      <c r="I44" s="78">
        <v>5264956.34</v>
      </c>
      <c r="J44" s="87">
        <v>7363369.3600000003</v>
      </c>
      <c r="K44" s="78">
        <v>-6260733.9000000004</v>
      </c>
      <c r="L44" s="79">
        <v>-10419650.189999999</v>
      </c>
      <c r="M44" s="78">
        <v>-11525119.890000001</v>
      </c>
      <c r="N44" s="87">
        <v>1281920.92</v>
      </c>
      <c r="O44" s="78">
        <v>-4584228.26</v>
      </c>
      <c r="P44" s="79">
        <v>-7222393.3600000003</v>
      </c>
      <c r="Q44" s="78">
        <v>-6155824.9000000004</v>
      </c>
      <c r="R44" s="372">
        <v>834886.37</v>
      </c>
      <c r="S44" s="377">
        <f>SUM(S38:S43)</f>
        <v>13100220.76</v>
      </c>
      <c r="T44" s="330">
        <f>SUM(T38:T43)</f>
        <v>-4198658.7499999991</v>
      </c>
      <c r="U44" s="78">
        <f>SUM(U38:U43)</f>
        <v>-3313388.7700000005</v>
      </c>
      <c r="V44" s="51">
        <f t="shared" si="8"/>
        <v>-10078944.890000001</v>
      </c>
      <c r="W44" s="210">
        <v>4793060.47</v>
      </c>
      <c r="X44" s="51">
        <v>-5032689.32</v>
      </c>
      <c r="Y44" s="78">
        <v>-6088407.9299999997</v>
      </c>
      <c r="Z44" s="79">
        <v>-2098413.0200000005</v>
      </c>
      <c r="AA44" s="210">
        <v>7363369.3600000003</v>
      </c>
      <c r="AB44" s="79">
        <v>4158916.2899999991</v>
      </c>
      <c r="AC44" s="78">
        <v>1105469.7000000011</v>
      </c>
      <c r="AD44" s="79">
        <v>-12807040.810000001</v>
      </c>
      <c r="AE44" s="211">
        <v>1281920.92</v>
      </c>
      <c r="AF44" s="79">
        <v>2638165.1000000006</v>
      </c>
      <c r="AG44" s="78">
        <v>-1066568.46</v>
      </c>
      <c r="AH44" s="79">
        <v>-6990711.2700000005</v>
      </c>
      <c r="AI44" s="78">
        <v>834886.37</v>
      </c>
    </row>
    <row r="45" spans="1:35" ht="27.95" customHeight="1">
      <c r="A45" s="30"/>
      <c r="B45" s="415"/>
      <c r="C45" s="50"/>
      <c r="D45" s="77"/>
      <c r="E45" s="50"/>
      <c r="F45" s="277"/>
      <c r="G45" s="76"/>
      <c r="H45" s="77"/>
      <c r="I45" s="76"/>
      <c r="J45" s="88"/>
      <c r="K45" s="76"/>
      <c r="L45" s="77"/>
      <c r="M45" s="76"/>
      <c r="N45" s="88"/>
      <c r="O45" s="76"/>
      <c r="P45" s="77"/>
      <c r="Q45" s="76"/>
      <c r="R45" s="374"/>
      <c r="S45" s="377"/>
      <c r="T45" s="332"/>
      <c r="U45" s="78"/>
      <c r="V45" s="77"/>
      <c r="W45" s="91"/>
      <c r="X45" s="51"/>
      <c r="Y45" s="78"/>
      <c r="Z45" s="79"/>
      <c r="AA45" s="91"/>
      <c r="AB45" s="79"/>
      <c r="AC45" s="78"/>
      <c r="AD45" s="79"/>
      <c r="AE45" s="212"/>
      <c r="AF45" s="79"/>
      <c r="AG45" s="78"/>
      <c r="AH45" s="79"/>
      <c r="AI45" s="76"/>
    </row>
    <row r="46" spans="1:35" ht="27.95" customHeight="1">
      <c r="A46" s="30" t="s">
        <v>106</v>
      </c>
      <c r="B46" s="415">
        <f>SUM(B23,B35,B44)</f>
        <v>-2802333.6200000066</v>
      </c>
      <c r="C46" s="50">
        <f>C23+C35+C44</f>
        <v>-15180.310000007972</v>
      </c>
      <c r="D46" s="79">
        <f>SUM(D23,D35,D44)</f>
        <v>71656.950000004843</v>
      </c>
      <c r="E46" s="50">
        <f>E23+E35+E44</f>
        <v>-1350837.1700000037</v>
      </c>
      <c r="F46" s="277">
        <v>-1847896.04</v>
      </c>
      <c r="G46" s="78">
        <v>-1735903.83</v>
      </c>
      <c r="H46" s="79">
        <v>-1898222.19</v>
      </c>
      <c r="I46" s="78">
        <v>-341522.24</v>
      </c>
      <c r="J46" s="87">
        <v>-2395834.88</v>
      </c>
      <c r="K46" s="78">
        <v>3484028.05</v>
      </c>
      <c r="L46" s="79">
        <v>-1212966.22</v>
      </c>
      <c r="M46" s="78">
        <v>-2032386.75</v>
      </c>
      <c r="N46" s="87">
        <v>-1487180.7</v>
      </c>
      <c r="O46" s="78">
        <v>-4313528.12</v>
      </c>
      <c r="P46" s="79">
        <v>-6695652.2999999998</v>
      </c>
      <c r="Q46" s="78">
        <v>-4562934.45</v>
      </c>
      <c r="R46" s="372">
        <v>-6265502.4299999997</v>
      </c>
      <c r="S46" s="377">
        <f>SUM(S23,S35,S44)</f>
        <v>-2802333.6200000066</v>
      </c>
      <c r="T46" s="330">
        <f>T23+T35+T44</f>
        <v>-86837.260000006296</v>
      </c>
      <c r="U46" s="78">
        <f>SUM(U23,U35,U44)</f>
        <v>1422494.1200000057</v>
      </c>
      <c r="V46" s="51">
        <f t="shared" si="8"/>
        <v>497058.86999999639</v>
      </c>
      <c r="W46" s="210">
        <v>-1847896.04</v>
      </c>
      <c r="X46" s="51">
        <v>162318.35999999987</v>
      </c>
      <c r="Y46" s="78">
        <v>-1556699.95</v>
      </c>
      <c r="Z46" s="79">
        <v>2054312.64</v>
      </c>
      <c r="AA46" s="210">
        <v>-2395834.88</v>
      </c>
      <c r="AB46" s="79">
        <v>4696994.2699999996</v>
      </c>
      <c r="AC46" s="78">
        <v>819420.53</v>
      </c>
      <c r="AD46" s="79">
        <v>-545206.05000000005</v>
      </c>
      <c r="AE46" s="211">
        <v>-1487180.7</v>
      </c>
      <c r="AF46" s="79">
        <v>2382124.1799999997</v>
      </c>
      <c r="AG46" s="78">
        <v>-2132717.8499999996</v>
      </c>
      <c r="AH46" s="79">
        <v>1702567.9799999995</v>
      </c>
      <c r="AI46" s="78">
        <v>-6265502.4299999997</v>
      </c>
    </row>
    <row r="47" spans="1:35" ht="42">
      <c r="A47" s="89" t="s">
        <v>107</v>
      </c>
      <c r="B47" s="416">
        <v>145083.04</v>
      </c>
      <c r="C47" s="278">
        <v>169359.37</v>
      </c>
      <c r="D47" s="77">
        <v>67213.350000000006</v>
      </c>
      <c r="E47" s="278">
        <v>8389.9500000000007</v>
      </c>
      <c r="F47" s="243">
        <v>2327.5</v>
      </c>
      <c r="G47" s="76">
        <v>-143506.12</v>
      </c>
      <c r="H47" s="77">
        <v>44381.9</v>
      </c>
      <c r="I47" s="76">
        <v>42592.54</v>
      </c>
      <c r="J47" s="88">
        <v>-6761.71</v>
      </c>
      <c r="K47" s="76">
        <v>-42608.17</v>
      </c>
      <c r="L47" s="77">
        <v>4090.14</v>
      </c>
      <c r="M47" s="76">
        <v>3844.26</v>
      </c>
      <c r="N47" s="88">
        <v>4888.84</v>
      </c>
      <c r="O47" s="76">
        <v>-2687.72</v>
      </c>
      <c r="P47" s="77">
        <v>-1688.02</v>
      </c>
      <c r="Q47" s="76">
        <v>-20585.98</v>
      </c>
      <c r="R47" s="374">
        <v>39.630000000000003</v>
      </c>
      <c r="S47" s="378">
        <v>145083.04</v>
      </c>
      <c r="T47" s="331">
        <f t="shared" ref="T47" si="9">C47-D47</f>
        <v>102146.01999999999</v>
      </c>
      <c r="U47" s="47">
        <f t="shared" ref="U47" si="10">D47-E47</f>
        <v>58823.400000000009</v>
      </c>
      <c r="V47" s="48">
        <f t="shared" si="8"/>
        <v>6062.4500000000007</v>
      </c>
      <c r="W47" s="91">
        <v>2327.5</v>
      </c>
      <c r="X47" s="51">
        <v>-187888.02</v>
      </c>
      <c r="Y47" s="78">
        <v>1789.3600000000006</v>
      </c>
      <c r="Z47" s="79">
        <v>49354.25</v>
      </c>
      <c r="AA47" s="91">
        <v>-6761.71</v>
      </c>
      <c r="AB47" s="79">
        <v>-46698.31</v>
      </c>
      <c r="AC47" s="78">
        <v>245.87999999999965</v>
      </c>
      <c r="AD47" s="79">
        <v>-1044.58</v>
      </c>
      <c r="AE47" s="212">
        <v>4888.84</v>
      </c>
      <c r="AF47" s="79">
        <v>-999.69999999999982</v>
      </c>
      <c r="AG47" s="78">
        <v>18897.96</v>
      </c>
      <c r="AH47" s="79">
        <v>-20625.61</v>
      </c>
      <c r="AI47" s="76">
        <v>39.630000000000003</v>
      </c>
    </row>
    <row r="48" spans="1:35" ht="27.95" customHeight="1">
      <c r="A48" s="30" t="s">
        <v>108</v>
      </c>
      <c r="B48" s="415">
        <f>SUM(B46:B47)</f>
        <v>-2657250.5800000066</v>
      </c>
      <c r="C48" s="50">
        <f>C46+C47</f>
        <v>154179.05999999202</v>
      </c>
      <c r="D48" s="79">
        <f>SUM(D46:D47)</f>
        <v>138870.30000000485</v>
      </c>
      <c r="E48" s="50">
        <f>E46+E47</f>
        <v>-1342447.2200000037</v>
      </c>
      <c r="F48" s="277">
        <v>-1845568.54</v>
      </c>
      <c r="G48" s="78">
        <v>-1879409.95</v>
      </c>
      <c r="H48" s="79">
        <v>-1853840.29</v>
      </c>
      <c r="I48" s="78">
        <v>-298929.7</v>
      </c>
      <c r="J48" s="87">
        <v>-2402596.59</v>
      </c>
      <c r="K48" s="78">
        <v>3441419.88</v>
      </c>
      <c r="L48" s="79">
        <v>-1208876.08</v>
      </c>
      <c r="M48" s="78">
        <v>-2028542.49</v>
      </c>
      <c r="N48" s="87">
        <v>-1482291.86</v>
      </c>
      <c r="O48" s="78">
        <v>-4316215.84</v>
      </c>
      <c r="P48" s="79">
        <v>-6697340.3200000003</v>
      </c>
      <c r="Q48" s="78">
        <v>-4583520.43</v>
      </c>
      <c r="R48" s="372">
        <v>-6265462.7999999998</v>
      </c>
      <c r="S48" s="377">
        <f>SUM(S46:S47)</f>
        <v>-2657250.5800000066</v>
      </c>
      <c r="T48" s="330">
        <f>T46+T47</f>
        <v>15308.759999993694</v>
      </c>
      <c r="U48" s="78">
        <f>SUM(U46:U47)</f>
        <v>1481317.5200000056</v>
      </c>
      <c r="V48" s="51">
        <f t="shared" si="8"/>
        <v>503121.31999999634</v>
      </c>
      <c r="W48" s="210">
        <v>-1845568.54</v>
      </c>
      <c r="X48" s="51">
        <v>-25569.659999999916</v>
      </c>
      <c r="Y48" s="78">
        <v>-1554910.59</v>
      </c>
      <c r="Z48" s="79">
        <v>2103666.8899999997</v>
      </c>
      <c r="AA48" s="213">
        <v>-2402596.59</v>
      </c>
      <c r="AB48" s="79">
        <v>4650295.96</v>
      </c>
      <c r="AC48" s="78">
        <v>819666.40999999992</v>
      </c>
      <c r="AD48" s="79">
        <v>-546250.62999999989</v>
      </c>
      <c r="AE48" s="213">
        <v>-1482291.86</v>
      </c>
      <c r="AF48" s="79">
        <v>2381124.4800000004</v>
      </c>
      <c r="AG48" s="78">
        <v>-2113819.8900000006</v>
      </c>
      <c r="AH48" s="79">
        <v>1681942.37</v>
      </c>
      <c r="AI48" s="93">
        <v>-6265462.7999999998</v>
      </c>
    </row>
    <row r="49" spans="1:35" ht="27.95" customHeight="1">
      <c r="A49" s="30" t="s">
        <v>109</v>
      </c>
      <c r="B49" s="415">
        <v>4856810.41</v>
      </c>
      <c r="C49" s="50">
        <f>F49</f>
        <v>4369921.21</v>
      </c>
      <c r="D49" s="79">
        <f>G50</f>
        <v>4369921.21</v>
      </c>
      <c r="E49" s="50">
        <v>4369921.21</v>
      </c>
      <c r="F49" s="277">
        <v>4369921.21</v>
      </c>
      <c r="G49" s="78">
        <v>6249331.1600000001</v>
      </c>
      <c r="H49" s="79">
        <v>6249331.1600000001</v>
      </c>
      <c r="I49" s="78">
        <v>6249331.1600000001</v>
      </c>
      <c r="J49" s="87">
        <v>6249331.1600000001</v>
      </c>
      <c r="K49" s="78">
        <v>2807911.28</v>
      </c>
      <c r="L49" s="79">
        <v>2807911.28</v>
      </c>
      <c r="M49" s="78">
        <v>2807911.28</v>
      </c>
      <c r="N49" s="87">
        <v>2807911.28</v>
      </c>
      <c r="O49" s="78">
        <v>7124127.1200000001</v>
      </c>
      <c r="P49" s="79">
        <v>7124476.1900000004</v>
      </c>
      <c r="Q49" s="78">
        <v>7124476.1900000004</v>
      </c>
      <c r="R49" s="372">
        <v>7124127.1200000001</v>
      </c>
      <c r="S49" s="377">
        <v>4856810.41</v>
      </c>
      <c r="T49" s="330">
        <f>U50</f>
        <v>4508791.5100000016</v>
      </c>
      <c r="U49" s="78">
        <f>V50</f>
        <v>3027473.9899999965</v>
      </c>
      <c r="V49" s="51">
        <f>W50</f>
        <v>2524352.67</v>
      </c>
      <c r="W49" s="210">
        <v>4369921.21</v>
      </c>
      <c r="X49" s="51">
        <v>4395490.87</v>
      </c>
      <c r="Y49" s="78">
        <v>5950401.46</v>
      </c>
      <c r="Z49" s="79">
        <v>3846734.57</v>
      </c>
      <c r="AA49" s="214">
        <v>6249331.1600000001</v>
      </c>
      <c r="AB49" s="79">
        <v>1599035.2</v>
      </c>
      <c r="AC49" s="78">
        <v>779368.79</v>
      </c>
      <c r="AD49" s="79">
        <v>1325619.42</v>
      </c>
      <c r="AE49" s="213">
        <v>2807911.28</v>
      </c>
      <c r="AF49" s="79">
        <v>427135.87</v>
      </c>
      <c r="AG49" s="78">
        <v>2540955.7599999998</v>
      </c>
      <c r="AH49" s="79">
        <v>858664.32</v>
      </c>
      <c r="AI49" s="93">
        <v>7124127.1200000001</v>
      </c>
    </row>
    <row r="50" spans="1:35" ht="27.95" customHeight="1">
      <c r="A50" s="30" t="s">
        <v>110</v>
      </c>
      <c r="B50" s="415">
        <f>SUM(B48:B49)</f>
        <v>2199559.8299999936</v>
      </c>
      <c r="C50" s="50">
        <f>C48+C49</f>
        <v>4524100.2699999921</v>
      </c>
      <c r="D50" s="79">
        <f>SUM(D48:D49)</f>
        <v>4508791.5100000044</v>
      </c>
      <c r="E50" s="50">
        <f>E48+E49</f>
        <v>3027473.9899999965</v>
      </c>
      <c r="F50" s="277">
        <v>2524352.67</v>
      </c>
      <c r="G50" s="78">
        <v>4369921.21</v>
      </c>
      <c r="H50" s="79">
        <v>4395490.87</v>
      </c>
      <c r="I50" s="78">
        <v>5950401.46</v>
      </c>
      <c r="J50" s="87">
        <v>3846734.57</v>
      </c>
      <c r="K50" s="78">
        <v>6249331.1600000001</v>
      </c>
      <c r="L50" s="79">
        <v>1599035.2</v>
      </c>
      <c r="M50" s="78">
        <v>779368.79</v>
      </c>
      <c r="N50" s="87">
        <v>1325619.42</v>
      </c>
      <c r="O50" s="78">
        <v>2807911.28</v>
      </c>
      <c r="P50" s="79">
        <v>427135.87</v>
      </c>
      <c r="Q50" s="78">
        <v>2540955.7599999998</v>
      </c>
      <c r="R50" s="372">
        <v>858664.32</v>
      </c>
      <c r="S50" s="377">
        <f>SUM(S48:S49)</f>
        <v>2199559.8299999936</v>
      </c>
      <c r="T50" s="330">
        <f>T48+T49</f>
        <v>4524100.2699999949</v>
      </c>
      <c r="U50" s="78">
        <f>SUM(U48:U49)</f>
        <v>4508791.5100000016</v>
      </c>
      <c r="V50" s="51">
        <f>V48+V49</f>
        <v>3027473.9899999965</v>
      </c>
      <c r="W50" s="210">
        <v>2524352.67</v>
      </c>
      <c r="X50" s="51">
        <v>4369921.21</v>
      </c>
      <c r="Y50" s="78">
        <v>4395490.87</v>
      </c>
      <c r="Z50" s="79">
        <v>5950401.46</v>
      </c>
      <c r="AA50" s="214">
        <v>3846734.57</v>
      </c>
      <c r="AB50" s="79">
        <v>6249331.1600000001</v>
      </c>
      <c r="AC50" s="78">
        <v>1599035.2</v>
      </c>
      <c r="AD50" s="79">
        <v>779368.79</v>
      </c>
      <c r="AE50" s="213">
        <v>1325619.42</v>
      </c>
      <c r="AF50" s="79">
        <v>2807911.28</v>
      </c>
      <c r="AG50" s="78">
        <v>427135.87</v>
      </c>
      <c r="AH50" s="79">
        <v>2540955.7599999998</v>
      </c>
      <c r="AI50" s="93">
        <v>858664.32</v>
      </c>
    </row>
    <row r="51" spans="1:35" ht="22.5" customHeight="1">
      <c r="A51" s="1"/>
      <c r="B51" s="1"/>
      <c r="C51" s="263"/>
      <c r="E51" s="251"/>
      <c r="F51" s="1"/>
      <c r="U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</row>
    <row r="52" spans="1:35">
      <c r="A52" s="1"/>
      <c r="B52" s="368"/>
      <c r="C52" s="263"/>
      <c r="E52" s="251"/>
      <c r="F52" s="1"/>
    </row>
    <row r="53" spans="1:35">
      <c r="A53" s="1"/>
      <c r="B53" s="1"/>
      <c r="C53" s="263"/>
      <c r="D53" s="1"/>
      <c r="E53" s="251"/>
      <c r="F53" s="1"/>
    </row>
    <row r="54" spans="1:35">
      <c r="A54" s="1"/>
      <c r="B54" s="1"/>
      <c r="C54" s="263"/>
      <c r="D54" s="1"/>
      <c r="E54" s="251"/>
      <c r="F54" s="1"/>
    </row>
    <row r="55" spans="1:35">
      <c r="A55" s="1"/>
      <c r="B55" s="1"/>
      <c r="C55" s="263"/>
      <c r="D55" s="1"/>
      <c r="E55" s="251"/>
      <c r="F55" s="1"/>
    </row>
  </sheetData>
  <mergeCells count="2">
    <mergeCell ref="X3:AI3"/>
    <mergeCell ref="B3:R3"/>
  </mergeCells>
  <pageMargins left="0.19685039370078741" right="0" top="0.19685039370078741" bottom="0.19685039370078741" header="0" footer="0"/>
  <pageSetup paperSize="9" scale="29" fitToHeight="0" orientation="landscape" horizontalDpi="4294967293" verticalDpi="4294967293" r:id="rId1"/>
  <headerFooter>
    <oddFooter>&amp;RREDWOOD PR
powered by PROFESCAPITAL</oddFooter>
  </headerFooter>
  <ignoredErrors>
    <ignoredError sqref="C46:D50 T46:U50 T8:U8 T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4"/>
  <sheetViews>
    <sheetView showGridLines="0" zoomScale="50" zoomScaleNormal="50" zoomScaleSheetLayoutView="40" zoomScalePageLayoutView="80" workbookViewId="0">
      <selection activeCell="A2" sqref="A2"/>
    </sheetView>
  </sheetViews>
  <sheetFormatPr defaultRowHeight="15"/>
  <cols>
    <col min="2" max="8" width="30.7109375" customWidth="1"/>
  </cols>
  <sheetData>
    <row r="1" spans="1:47" ht="50.1" customHeight="1">
      <c r="A1" s="443" t="s">
        <v>156</v>
      </c>
      <c r="B1" s="443"/>
      <c r="C1" s="443"/>
      <c r="D1" s="443"/>
      <c r="E1" s="443"/>
      <c r="F1" s="443"/>
      <c r="G1" s="443"/>
      <c r="H1" s="44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53"/>
      <c r="AO1" s="2"/>
      <c r="AP1" s="2"/>
      <c r="AQ1" s="2"/>
      <c r="AR1" s="2"/>
      <c r="AS1" s="2"/>
      <c r="AT1" s="2"/>
      <c r="AU1" s="2"/>
    </row>
    <row r="2" spans="1:47" ht="24.95" customHeight="1"/>
    <row r="3" spans="1:47" ht="27" customHeight="1">
      <c r="A3" s="5"/>
      <c r="B3" s="5"/>
      <c r="C3" s="5"/>
      <c r="D3" s="5"/>
    </row>
    <row r="4" spans="1:47" ht="30" customHeight="1">
      <c r="A4" s="123"/>
      <c r="B4" s="123"/>
      <c r="C4" s="449" t="s">
        <v>46</v>
      </c>
      <c r="D4" s="452" t="s">
        <v>47</v>
      </c>
      <c r="E4" s="449" t="s">
        <v>48</v>
      </c>
      <c r="F4" s="450"/>
      <c r="G4" s="170"/>
      <c r="H4" s="450" t="s">
        <v>49</v>
      </c>
    </row>
    <row r="5" spans="1:47" ht="69.75" customHeight="1">
      <c r="A5" s="124"/>
      <c r="B5" s="123"/>
      <c r="C5" s="449"/>
      <c r="D5" s="452"/>
      <c r="E5" s="125" t="s">
        <v>124</v>
      </c>
      <c r="F5" s="125" t="s">
        <v>123</v>
      </c>
      <c r="G5" s="191" t="s">
        <v>173</v>
      </c>
      <c r="H5" s="450"/>
    </row>
    <row r="6" spans="1:47" ht="35.1" customHeight="1">
      <c r="A6" s="453" t="s">
        <v>150</v>
      </c>
      <c r="B6" s="130">
        <v>2012</v>
      </c>
      <c r="C6" s="126">
        <v>21854000</v>
      </c>
      <c r="D6" s="126">
        <v>-2979617.4999999995</v>
      </c>
      <c r="E6" s="126">
        <v>2841888.1994715114</v>
      </c>
      <c r="F6" s="126">
        <v>157410469.57936215</v>
      </c>
      <c r="G6" s="192"/>
      <c r="H6" s="126">
        <v>179126740.27883366</v>
      </c>
    </row>
    <row r="7" spans="1:47" ht="35.1" customHeight="1">
      <c r="A7" s="453"/>
      <c r="B7" s="131">
        <v>2013</v>
      </c>
      <c r="C7" s="128">
        <v>21854000</v>
      </c>
      <c r="D7" s="128">
        <v>-28132.279999999795</v>
      </c>
      <c r="E7" s="128">
        <v>5661656.3223806443</v>
      </c>
      <c r="F7" s="128">
        <v>157474691.30936214</v>
      </c>
      <c r="G7" s="193">
        <v>-11027.02</v>
      </c>
      <c r="H7" s="128">
        <v>184951188.33174282</v>
      </c>
    </row>
    <row r="8" spans="1:47" ht="35.1" customHeight="1">
      <c r="A8" s="453"/>
      <c r="B8" s="130">
        <v>2014</v>
      </c>
      <c r="C8" s="126">
        <v>21854000.000000004</v>
      </c>
      <c r="D8" s="126">
        <v>692514.97999999986</v>
      </c>
      <c r="E8" s="126">
        <v>8093969.713946119</v>
      </c>
      <c r="F8" s="126">
        <v>166400325.51306728</v>
      </c>
      <c r="G8" s="192">
        <v>2953687.95</v>
      </c>
      <c r="H8" s="389">
        <v>199994498.15701336</v>
      </c>
    </row>
    <row r="9" spans="1:47" ht="35.1" customHeight="1">
      <c r="A9" s="360"/>
      <c r="B9" s="390">
        <v>2015</v>
      </c>
      <c r="C9" s="391">
        <v>21854000</v>
      </c>
      <c r="D9" s="391">
        <v>596217.72</v>
      </c>
      <c r="E9" s="391">
        <v>2211037.7899999944</v>
      </c>
      <c r="F9" s="391">
        <v>173341077.09999999</v>
      </c>
      <c r="G9" s="392">
        <v>2607026.75</v>
      </c>
      <c r="H9" s="393">
        <v>200609359.35999998</v>
      </c>
    </row>
    <row r="10" spans="1:47" ht="35.1" customHeight="1">
      <c r="A10" s="129"/>
      <c r="B10" s="127"/>
      <c r="C10" s="128"/>
      <c r="D10" s="128"/>
      <c r="E10" s="128"/>
      <c r="F10" s="128"/>
      <c r="G10" s="193"/>
      <c r="H10" s="128"/>
    </row>
    <row r="11" spans="1:47" ht="35.1" customHeight="1">
      <c r="A11" s="451" t="s">
        <v>151</v>
      </c>
      <c r="B11" s="131" t="s">
        <v>24</v>
      </c>
      <c r="C11" s="128">
        <v>21854000</v>
      </c>
      <c r="D11" s="128">
        <v>-3885096.7719138777</v>
      </c>
      <c r="E11" s="128">
        <v>7027100.415217475</v>
      </c>
      <c r="F11" s="128">
        <v>150417275.56936216</v>
      </c>
      <c r="G11" s="193"/>
      <c r="H11" s="128">
        <v>175413279.21266577</v>
      </c>
    </row>
    <row r="12" spans="1:47" ht="35.1" customHeight="1">
      <c r="A12" s="451"/>
      <c r="B12" s="130" t="s">
        <v>32</v>
      </c>
      <c r="C12" s="126">
        <v>21854000</v>
      </c>
      <c r="D12" s="126">
        <v>-3474664.7199999993</v>
      </c>
      <c r="E12" s="126">
        <v>2156557.7470657658</v>
      </c>
      <c r="F12" s="126">
        <v>157394759.04936215</v>
      </c>
      <c r="G12" s="192"/>
      <c r="H12" s="126">
        <v>177930652.07642794</v>
      </c>
    </row>
    <row r="13" spans="1:47" ht="35.1" customHeight="1">
      <c r="A13" s="451"/>
      <c r="B13" s="131" t="s">
        <v>31</v>
      </c>
      <c r="C13" s="128">
        <v>21854000</v>
      </c>
      <c r="D13" s="128">
        <v>-3222872.3199999994</v>
      </c>
      <c r="E13" s="128">
        <v>673670.62963850622</v>
      </c>
      <c r="F13" s="128">
        <v>157394759.04936215</v>
      </c>
      <c r="G13" s="193"/>
      <c r="H13" s="128">
        <v>176699557.35900071</v>
      </c>
    </row>
    <row r="14" spans="1:47" ht="35.1" customHeight="1">
      <c r="A14" s="451"/>
      <c r="B14" s="130" t="s">
        <v>30</v>
      </c>
      <c r="C14" s="126">
        <v>21854000</v>
      </c>
      <c r="D14" s="126">
        <v>-2979617.4999999995</v>
      </c>
      <c r="E14" s="126">
        <v>2841888.1994715114</v>
      </c>
      <c r="F14" s="126">
        <v>157410469.57936215</v>
      </c>
      <c r="G14" s="192"/>
      <c r="H14" s="126">
        <v>179126740.27883366</v>
      </c>
    </row>
    <row r="15" spans="1:47" ht="35.1" customHeight="1">
      <c r="A15" s="451"/>
      <c r="B15" s="131" t="s">
        <v>20</v>
      </c>
      <c r="C15" s="128">
        <v>21854000</v>
      </c>
      <c r="D15" s="128">
        <v>-3333930.7399999993</v>
      </c>
      <c r="E15" s="128">
        <v>6339660.6757663935</v>
      </c>
      <c r="F15" s="128">
        <v>157411050.57936215</v>
      </c>
      <c r="G15" s="193"/>
      <c r="H15" s="128">
        <v>182270780.51512855</v>
      </c>
    </row>
    <row r="16" spans="1:47" ht="35.1" customHeight="1">
      <c r="A16" s="451"/>
      <c r="B16" s="130" t="s">
        <v>29</v>
      </c>
      <c r="C16" s="126">
        <v>21854000</v>
      </c>
      <c r="D16" s="126">
        <v>-2856203.3599999994</v>
      </c>
      <c r="E16" s="126">
        <v>11071085.463621562</v>
      </c>
      <c r="F16" s="126">
        <v>157463358.88936216</v>
      </c>
      <c r="G16" s="192"/>
      <c r="H16" s="126">
        <v>187532240.9929837</v>
      </c>
    </row>
    <row r="17" spans="1:9" ht="35.1" customHeight="1">
      <c r="A17" s="451"/>
      <c r="B17" s="131" t="s">
        <v>28</v>
      </c>
      <c r="C17" s="128">
        <v>21854000</v>
      </c>
      <c r="D17" s="128">
        <v>-608937.78999999911</v>
      </c>
      <c r="E17" s="128">
        <v>4135737.1109614861</v>
      </c>
      <c r="F17" s="128">
        <v>163010099.27936211</v>
      </c>
      <c r="G17" s="193"/>
      <c r="H17" s="128">
        <v>188390898.60032362</v>
      </c>
    </row>
    <row r="18" spans="1:9" ht="35.1" customHeight="1">
      <c r="A18" s="451"/>
      <c r="B18" s="130" t="s">
        <v>27</v>
      </c>
      <c r="C18" s="126">
        <v>21854000</v>
      </c>
      <c r="D18" s="126">
        <v>-28132.279999999701</v>
      </c>
      <c r="E18" s="126">
        <v>5661656.3223806443</v>
      </c>
      <c r="F18" s="126">
        <v>157474691.30936214</v>
      </c>
      <c r="G18" s="192">
        <v>-11027.02</v>
      </c>
      <c r="H18" s="126">
        <v>184951188.33174282</v>
      </c>
    </row>
    <row r="19" spans="1:9" ht="35.1" customHeight="1">
      <c r="A19" s="451"/>
      <c r="B19" s="131" t="s">
        <v>16</v>
      </c>
      <c r="C19" s="128">
        <v>21854000</v>
      </c>
      <c r="D19" s="128">
        <v>856388.08690820145</v>
      </c>
      <c r="E19" s="128">
        <v>10507858.795772282</v>
      </c>
      <c r="F19" s="128">
        <v>157474691.30936214</v>
      </c>
      <c r="G19" s="193">
        <v>-29558.27</v>
      </c>
      <c r="H19" s="128">
        <v>190663379.92204258</v>
      </c>
    </row>
    <row r="20" spans="1:9" ht="35.1" customHeight="1">
      <c r="A20" s="451"/>
      <c r="B20" s="130" t="s">
        <v>26</v>
      </c>
      <c r="C20" s="126">
        <v>21854000</v>
      </c>
      <c r="D20" s="126">
        <v>371957.82000000024</v>
      </c>
      <c r="E20" s="126">
        <v>17271266.408169772</v>
      </c>
      <c r="F20" s="126">
        <v>160171455.42227128</v>
      </c>
      <c r="G20" s="192">
        <v>-72762.45</v>
      </c>
      <c r="H20" s="126">
        <v>199595917.20044106</v>
      </c>
    </row>
    <row r="21" spans="1:9" ht="35.1" customHeight="1">
      <c r="A21" s="451"/>
      <c r="B21" s="131" t="s">
        <v>25</v>
      </c>
      <c r="C21" s="128">
        <v>21854000</v>
      </c>
      <c r="D21" s="128">
        <v>440359.99000000005</v>
      </c>
      <c r="E21" s="128">
        <v>16126501.265784379</v>
      </c>
      <c r="F21" s="128">
        <v>160142944.80227128</v>
      </c>
      <c r="G21" s="193">
        <v>-78585.63</v>
      </c>
      <c r="H21" s="128">
        <v>198485220.42805561</v>
      </c>
    </row>
    <row r="22" spans="1:9" ht="35.1" customHeight="1">
      <c r="A22" s="451"/>
      <c r="B22" s="130" t="s">
        <v>121</v>
      </c>
      <c r="C22" s="126">
        <v>21854000.000000004</v>
      </c>
      <c r="D22" s="126">
        <v>692514.97999999986</v>
      </c>
      <c r="E22" s="126">
        <v>8093969.713946119</v>
      </c>
      <c r="F22" s="126">
        <v>166400325.51306728</v>
      </c>
      <c r="G22" s="192">
        <v>2953687.95</v>
      </c>
      <c r="H22" s="126">
        <v>199994498.15701336</v>
      </c>
    </row>
    <row r="23" spans="1:9" ht="35.1" customHeight="1">
      <c r="B23" s="131" t="s">
        <v>174</v>
      </c>
      <c r="C23" s="128">
        <v>21854000</v>
      </c>
      <c r="D23" s="387">
        <v>780086.9</v>
      </c>
      <c r="E23" s="387">
        <v>10617217.91</v>
      </c>
      <c r="F23" s="387">
        <v>166400325.50999999</v>
      </c>
      <c r="G23" s="388">
        <v>2964184.33</v>
      </c>
      <c r="H23" s="398">
        <v>202615814.66</v>
      </c>
    </row>
    <row r="24" spans="1:9" ht="35.1" customHeight="1">
      <c r="B24" s="130" t="s">
        <v>196</v>
      </c>
      <c r="C24" s="126">
        <v>21854000</v>
      </c>
      <c r="D24" s="126">
        <f>BILANS!E35</f>
        <v>206404.34</v>
      </c>
      <c r="E24" s="126">
        <f>'RZIS '!E21</f>
        <v>9420346</v>
      </c>
      <c r="F24" s="126">
        <f>BILANS!E36-ZZWKW!E24</f>
        <v>174546252.66999999</v>
      </c>
      <c r="G24" s="192">
        <f>BILANS!E38</f>
        <v>2885830.19</v>
      </c>
      <c r="H24" s="126">
        <f>SUM(C24:G24)</f>
        <v>208912833.19999999</v>
      </c>
    </row>
    <row r="25" spans="1:9" ht="35.1" customHeight="1">
      <c r="B25" s="131" t="s">
        <v>199</v>
      </c>
      <c r="C25" s="128">
        <v>21854000</v>
      </c>
      <c r="D25" s="128">
        <v>629341.76</v>
      </c>
      <c r="E25" s="128">
        <f>'RZIS '!D21</f>
        <v>2437744.749999987</v>
      </c>
      <c r="F25" s="128">
        <f>BILANS!D36-E25</f>
        <v>174900225.97999999</v>
      </c>
      <c r="G25" s="193">
        <v>2623586.06</v>
      </c>
      <c r="H25" s="128">
        <f>SUM(C25:G25)</f>
        <v>202444898.54999998</v>
      </c>
    </row>
    <row r="26" spans="1:9" ht="35.1" customHeight="1">
      <c r="B26" s="130" t="s">
        <v>201</v>
      </c>
      <c r="C26" s="126">
        <v>21854000</v>
      </c>
      <c r="D26" s="399">
        <v>596217.72</v>
      </c>
      <c r="E26" s="399">
        <f>'RZIS '!C21</f>
        <v>2211037.7899999944</v>
      </c>
      <c r="F26" s="399">
        <f>BILANS!C36-'RZIS '!C21</f>
        <v>173341077.09999999</v>
      </c>
      <c r="G26" s="399">
        <v>2607026.75</v>
      </c>
      <c r="H26" s="400">
        <f>SUM(C26:G26)</f>
        <v>200609359.35999998</v>
      </c>
      <c r="I26" s="327"/>
    </row>
    <row r="27" spans="1:9" ht="35.1" customHeight="1">
      <c r="B27" s="394" t="s">
        <v>202</v>
      </c>
      <c r="C27" s="395">
        <v>21854000</v>
      </c>
      <c r="D27" s="395">
        <f>BILANS!B35</f>
        <v>672672.74</v>
      </c>
      <c r="E27" s="395">
        <v>11507509.869999999</v>
      </c>
      <c r="F27" s="395">
        <f>BILANS!B36-ZZWKW!E27</f>
        <v>166367580.56999999</v>
      </c>
      <c r="G27" s="396">
        <f>BILANS!B38</f>
        <v>2492781.54</v>
      </c>
      <c r="H27" s="397">
        <f>SUM(C27:G27)</f>
        <v>202894544.72</v>
      </c>
    </row>
    <row r="28" spans="1:9" ht="75" customHeight="1"/>
    <row r="29" spans="1:9" ht="27" customHeight="1"/>
    <row r="30" spans="1:9" ht="27" customHeight="1"/>
    <row r="31" spans="1:9" ht="27" customHeight="1"/>
    <row r="32" spans="1:9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mergeCells count="7">
    <mergeCell ref="A1:H1"/>
    <mergeCell ref="E4:F4"/>
    <mergeCell ref="A11:A22"/>
    <mergeCell ref="H4:H5"/>
    <mergeCell ref="D4:D5"/>
    <mergeCell ref="C4:C5"/>
    <mergeCell ref="A6:A8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zoomScale="50" zoomScaleNormal="50" zoomScaleSheetLayoutView="20" zoomScalePageLayoutView="60" workbookViewId="0">
      <pane xSplit="1" topLeftCell="B1" activePane="topRight" state="frozen"/>
      <selection pane="topRight" activeCell="A2" sqref="A2"/>
    </sheetView>
  </sheetViews>
  <sheetFormatPr defaultRowHeight="18.75"/>
  <cols>
    <col min="1" max="1" width="80.7109375" customWidth="1"/>
    <col min="2" max="2" width="21.5703125" customWidth="1"/>
    <col min="3" max="3" width="21.5703125" style="335" customWidth="1"/>
    <col min="4" max="4" width="21.7109375" customWidth="1"/>
    <col min="5" max="5" width="21.7109375" style="15" customWidth="1"/>
    <col min="6" max="18" width="21.7109375" customWidth="1"/>
    <col min="19" max="19" width="21.5703125" bestFit="1" customWidth="1"/>
  </cols>
  <sheetData>
    <row r="1" spans="1:19" ht="50.1" customHeight="1">
      <c r="A1" s="181" t="s">
        <v>171</v>
      </c>
      <c r="B1" s="351"/>
      <c r="C1" s="334"/>
      <c r="D1" s="237"/>
      <c r="E1" s="246"/>
      <c r="F1" s="17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3"/>
    </row>
    <row r="2" spans="1:19" ht="27.9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7.95" customHeight="1">
      <c r="A3" s="151" t="s">
        <v>162</v>
      </c>
      <c r="B3" s="447" t="s">
        <v>155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19" ht="24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.95" customHeight="1">
      <c r="A5" s="194"/>
      <c r="B5" s="417" t="s">
        <v>203</v>
      </c>
      <c r="C5" s="302" t="s">
        <v>200</v>
      </c>
      <c r="D5" s="95" t="s">
        <v>198</v>
      </c>
      <c r="E5" s="295" t="s">
        <v>194</v>
      </c>
      <c r="F5" s="97" t="s">
        <v>175</v>
      </c>
      <c r="G5" s="94" t="s">
        <v>119</v>
      </c>
      <c r="H5" s="95" t="s">
        <v>14</v>
      </c>
      <c r="I5" s="96" t="s">
        <v>15</v>
      </c>
      <c r="J5" s="97" t="s">
        <v>16</v>
      </c>
      <c r="K5" s="96" t="s">
        <v>17</v>
      </c>
      <c r="L5" s="95" t="s">
        <v>18</v>
      </c>
      <c r="M5" s="96" t="s">
        <v>19</v>
      </c>
      <c r="N5" s="97" t="s">
        <v>20</v>
      </c>
      <c r="O5" s="96" t="s">
        <v>21</v>
      </c>
      <c r="P5" s="95" t="s">
        <v>22</v>
      </c>
      <c r="Q5" s="96" t="s">
        <v>23</v>
      </c>
      <c r="R5" s="95" t="s">
        <v>24</v>
      </c>
    </row>
    <row r="6" spans="1:19" ht="27.95" customHeight="1">
      <c r="A6" s="195" t="s">
        <v>117</v>
      </c>
      <c r="B6" s="418">
        <v>26067801.34</v>
      </c>
      <c r="C6" s="303">
        <v>98060785.109999999</v>
      </c>
      <c r="D6" s="99">
        <v>75524315.489999995</v>
      </c>
      <c r="E6" s="298">
        <v>52454903.229999997</v>
      </c>
      <c r="F6" s="100">
        <v>25968984.649999999</v>
      </c>
      <c r="G6" s="98">
        <v>101276397.04000001</v>
      </c>
      <c r="H6" s="99">
        <v>84069182.360000014</v>
      </c>
      <c r="I6" s="98">
        <v>57056468.949999996</v>
      </c>
      <c r="J6" s="100">
        <v>25304413.77</v>
      </c>
      <c r="K6" s="98">
        <v>85108582.159999996</v>
      </c>
      <c r="L6" s="99">
        <v>70887888.400000006</v>
      </c>
      <c r="M6" s="98">
        <v>48726945.18</v>
      </c>
      <c r="N6" s="100">
        <v>22278309.289999995</v>
      </c>
      <c r="O6" s="98">
        <v>74296009.840000004</v>
      </c>
      <c r="P6" s="99">
        <v>58487000</v>
      </c>
      <c r="Q6" s="98">
        <v>39558000</v>
      </c>
      <c r="R6" s="99">
        <v>19061000</v>
      </c>
      <c r="S6" s="177"/>
    </row>
    <row r="7" spans="1:19" ht="27.95" customHeight="1">
      <c r="A7" s="196" t="s">
        <v>111</v>
      </c>
      <c r="B7" s="419">
        <v>5303475.01</v>
      </c>
      <c r="C7" s="299">
        <v>17916240.100000001</v>
      </c>
      <c r="D7" s="102">
        <v>11453080.289999999</v>
      </c>
      <c r="E7" s="299">
        <v>11255106.35</v>
      </c>
      <c r="F7" s="103">
        <v>5453653.1799999997</v>
      </c>
      <c r="G7" s="101">
        <v>14359979.119999999</v>
      </c>
      <c r="H7" s="102">
        <v>11519910.429999998</v>
      </c>
      <c r="I7" s="101">
        <v>10060005.770000001</v>
      </c>
      <c r="J7" s="103">
        <v>6008348.9700000016</v>
      </c>
      <c r="K7" s="101">
        <v>21647811.460000001</v>
      </c>
      <c r="L7" s="102">
        <v>13517426.16</v>
      </c>
      <c r="M7" s="101">
        <v>11546466.68</v>
      </c>
      <c r="N7" s="103">
        <v>6950021.9799999995</v>
      </c>
      <c r="O7" s="101">
        <v>20731597</v>
      </c>
      <c r="P7" s="102">
        <v>15687000</v>
      </c>
      <c r="Q7" s="101">
        <v>14026000</v>
      </c>
      <c r="R7" s="102">
        <v>9023000</v>
      </c>
      <c r="S7" s="177"/>
    </row>
    <row r="8" spans="1:19" ht="27.95" customHeight="1">
      <c r="A8" s="197" t="s">
        <v>112</v>
      </c>
      <c r="B8" s="420">
        <f>SUM(B6:B7)</f>
        <v>31371276.350000001</v>
      </c>
      <c r="C8" s="300">
        <f>C6+C7</f>
        <v>115977025.21000001</v>
      </c>
      <c r="D8" s="105">
        <f>SUM(D6:D7)</f>
        <v>86977395.780000001</v>
      </c>
      <c r="E8" s="300">
        <f>E6+E7</f>
        <v>63710009.579999998</v>
      </c>
      <c r="F8" s="106">
        <v>31422637.829999998</v>
      </c>
      <c r="G8" s="104">
        <v>115636376.16</v>
      </c>
      <c r="H8" s="105">
        <v>95589092.790000007</v>
      </c>
      <c r="I8" s="104">
        <v>67116474.719999999</v>
      </c>
      <c r="J8" s="106">
        <v>31312762.740000002</v>
      </c>
      <c r="K8" s="104">
        <v>106756393.62</v>
      </c>
      <c r="L8" s="105">
        <v>84405314.560000002</v>
      </c>
      <c r="M8" s="104">
        <v>60273411.859999999</v>
      </c>
      <c r="N8" s="106">
        <v>29228331.269999996</v>
      </c>
      <c r="O8" s="104">
        <v>95027606.840000004</v>
      </c>
      <c r="P8" s="105">
        <v>74174000</v>
      </c>
      <c r="Q8" s="104">
        <v>53584000</v>
      </c>
      <c r="R8" s="105">
        <v>28084000</v>
      </c>
      <c r="S8" s="177"/>
    </row>
    <row r="9" spans="1:19" ht="27.95" customHeight="1">
      <c r="A9" s="196"/>
      <c r="B9" s="419"/>
      <c r="C9" s="299"/>
      <c r="D9" s="102"/>
      <c r="E9" s="299"/>
      <c r="F9" s="103"/>
      <c r="G9" s="101"/>
      <c r="H9" s="102"/>
      <c r="I9" s="101"/>
      <c r="J9" s="103"/>
      <c r="K9" s="101"/>
      <c r="L9" s="102"/>
      <c r="M9" s="101"/>
      <c r="N9" s="103"/>
      <c r="O9" s="101"/>
      <c r="P9" s="102"/>
      <c r="Q9" s="101"/>
      <c r="R9" s="102"/>
      <c r="S9" s="177"/>
    </row>
    <row r="10" spans="1:19" ht="27.95" customHeight="1">
      <c r="A10" s="196" t="s">
        <v>113</v>
      </c>
      <c r="B10" s="419">
        <v>26947405.16</v>
      </c>
      <c r="C10" s="299">
        <v>104234383.05</v>
      </c>
      <c r="D10" s="102">
        <v>78780176.790000007</v>
      </c>
      <c r="E10" s="299">
        <v>53380077.590000004</v>
      </c>
      <c r="F10" s="103">
        <v>26174766.850000001</v>
      </c>
      <c r="G10" s="101">
        <v>97605714.629999995</v>
      </c>
      <c r="H10" s="102">
        <v>77913066.371766567</v>
      </c>
      <c r="I10" s="101">
        <v>53172143.894610092</v>
      </c>
      <c r="J10" s="103">
        <v>24610051.850000001</v>
      </c>
      <c r="K10" s="101">
        <v>80667692.329999998</v>
      </c>
      <c r="L10" s="102">
        <v>64508357.408906728</v>
      </c>
      <c r="M10" s="101">
        <v>45030921.781821497</v>
      </c>
      <c r="N10" s="103">
        <v>19497871.901716385</v>
      </c>
      <c r="O10" s="101">
        <v>73118321.13922888</v>
      </c>
      <c r="P10" s="102">
        <v>56672907.380000003</v>
      </c>
      <c r="Q10" s="101">
        <v>38077000</v>
      </c>
      <c r="R10" s="102">
        <v>18176840.760000002</v>
      </c>
      <c r="S10" s="177"/>
    </row>
    <row r="11" spans="1:19" ht="27.95" customHeight="1">
      <c r="A11" s="196" t="s">
        <v>114</v>
      </c>
      <c r="B11" s="419">
        <v>5244831.78</v>
      </c>
      <c r="C11" s="299">
        <v>16928918.77</v>
      </c>
      <c r="D11" s="102">
        <v>11577240.32</v>
      </c>
      <c r="E11" s="299">
        <v>11379389.640000001</v>
      </c>
      <c r="F11" s="103">
        <v>5567859.29</v>
      </c>
      <c r="G11" s="101">
        <v>14209127.93</v>
      </c>
      <c r="H11" s="102">
        <v>11510315.679999998</v>
      </c>
      <c r="I11" s="101">
        <v>10054184.150000002</v>
      </c>
      <c r="J11" s="103">
        <v>5880424.4000000004</v>
      </c>
      <c r="K11" s="101">
        <v>21993602.789999999</v>
      </c>
      <c r="L11" s="102">
        <v>13713296.060000001</v>
      </c>
      <c r="M11" s="101">
        <v>11568033.57</v>
      </c>
      <c r="N11" s="103">
        <v>6533216.8599999994</v>
      </c>
      <c r="O11" s="101">
        <v>20360300</v>
      </c>
      <c r="P11" s="102">
        <v>15712000</v>
      </c>
      <c r="Q11" s="101">
        <v>13923000</v>
      </c>
      <c r="R11" s="102">
        <v>8964000</v>
      </c>
      <c r="S11" s="177"/>
    </row>
    <row r="12" spans="1:19" ht="27.95" customHeight="1">
      <c r="A12" s="197" t="s">
        <v>115</v>
      </c>
      <c r="B12" s="420">
        <f>SUM(B10:B11)</f>
        <v>32192236.940000001</v>
      </c>
      <c r="C12" s="300">
        <f>C10+C11</f>
        <v>121163301.81999999</v>
      </c>
      <c r="D12" s="105">
        <f>SUM(D10:D11)</f>
        <v>90357417.110000014</v>
      </c>
      <c r="E12" s="300">
        <f>E10+E11</f>
        <v>64759467.230000004</v>
      </c>
      <c r="F12" s="106">
        <v>31742626.140000001</v>
      </c>
      <c r="G12" s="104">
        <v>111814842.56</v>
      </c>
      <c r="H12" s="105">
        <v>89423382.051766559</v>
      </c>
      <c r="I12" s="104">
        <v>63226328.044610098</v>
      </c>
      <c r="J12" s="106">
        <v>30490476.25</v>
      </c>
      <c r="K12" s="104">
        <v>102661295.12</v>
      </c>
      <c r="L12" s="105">
        <v>78221653.46890673</v>
      </c>
      <c r="M12" s="104">
        <v>56598955.351821497</v>
      </c>
      <c r="N12" s="106">
        <v>26031088.761716384</v>
      </c>
      <c r="O12" s="104">
        <v>93478621.13922888</v>
      </c>
      <c r="P12" s="105">
        <v>72384907.379999995</v>
      </c>
      <c r="Q12" s="104">
        <v>52000000</v>
      </c>
      <c r="R12" s="105">
        <v>27140840.760000002</v>
      </c>
      <c r="S12" s="177"/>
    </row>
    <row r="13" spans="1:19" ht="27.95" customHeight="1">
      <c r="A13" s="196"/>
      <c r="B13" s="419"/>
      <c r="C13" s="299"/>
      <c r="D13" s="102"/>
      <c r="E13" s="299"/>
      <c r="F13" s="103"/>
      <c r="G13" s="101"/>
      <c r="H13" s="102"/>
      <c r="I13" s="101"/>
      <c r="J13" s="103"/>
      <c r="K13" s="101"/>
      <c r="L13" s="102"/>
      <c r="M13" s="101"/>
      <c r="N13" s="103"/>
      <c r="O13" s="101"/>
      <c r="P13" s="102"/>
      <c r="Q13" s="101"/>
      <c r="R13" s="102"/>
      <c r="S13" s="177"/>
    </row>
    <row r="14" spans="1:19" ht="27.95" customHeight="1">
      <c r="A14" s="197" t="s">
        <v>116</v>
      </c>
      <c r="B14" s="420">
        <f>B8-B12</f>
        <v>-820960.58999999985</v>
      </c>
      <c r="C14" s="300">
        <f>C8-C12</f>
        <v>-5186276.6099999845</v>
      </c>
      <c r="D14" s="105">
        <f>D8-D12</f>
        <v>-3380021.3300000131</v>
      </c>
      <c r="E14" s="300">
        <f>E8-E12</f>
        <v>-1049457.650000006</v>
      </c>
      <c r="F14" s="106">
        <v>-319988.31</v>
      </c>
      <c r="G14" s="104">
        <v>3821533.6</v>
      </c>
      <c r="H14" s="105">
        <v>6165710.7382334471</v>
      </c>
      <c r="I14" s="104">
        <v>3890146.6753899008</v>
      </c>
      <c r="J14" s="106">
        <v>822286.49</v>
      </c>
      <c r="K14" s="104">
        <v>4095098.5</v>
      </c>
      <c r="L14" s="105">
        <v>6183661.091093272</v>
      </c>
      <c r="M14" s="104">
        <v>3674456.5081785023</v>
      </c>
      <c r="N14" s="106">
        <v>3197242.5082836114</v>
      </c>
      <c r="O14" s="104">
        <v>1548985.7007711232</v>
      </c>
      <c r="P14" s="105">
        <v>1789092.6200000048</v>
      </c>
      <c r="Q14" s="104">
        <v>1584000</v>
      </c>
      <c r="R14" s="105">
        <v>943159.23999999836</v>
      </c>
      <c r="S14" s="177"/>
    </row>
    <row r="15" spans="1:19" ht="27.95" customHeight="1">
      <c r="A15" s="7"/>
      <c r="B15" s="7"/>
      <c r="C15" s="336"/>
      <c r="D15" s="7"/>
      <c r="E15" s="296"/>
      <c r="F15" s="162"/>
      <c r="G15" s="158"/>
      <c r="H15" s="159"/>
      <c r="I15" s="159"/>
      <c r="J15" s="159"/>
      <c r="K15" s="158"/>
      <c r="L15" s="8"/>
      <c r="M15" s="8"/>
      <c r="N15" s="8"/>
      <c r="O15" s="8"/>
      <c r="P15" s="8"/>
      <c r="Q15" s="8"/>
      <c r="R15" s="8"/>
    </row>
    <row r="16" spans="1:19" ht="27.95" customHeight="1">
      <c r="A16" s="7"/>
      <c r="B16" s="7"/>
      <c r="C16" s="336"/>
      <c r="D16" s="7"/>
      <c r="E16" s="296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9" ht="27.95" customHeight="1">
      <c r="A17" s="150" t="s">
        <v>161</v>
      </c>
      <c r="B17" s="454" t="s">
        <v>155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</row>
    <row r="18" spans="1:19" ht="20.25" customHeight="1">
      <c r="A18" s="7"/>
      <c r="B18" s="7"/>
      <c r="C18" s="336"/>
      <c r="D18" s="7"/>
      <c r="E18" s="29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9" ht="27.95" customHeight="1">
      <c r="A19" s="194"/>
      <c r="B19" s="417" t="s">
        <v>203</v>
      </c>
      <c r="C19" s="302" t="s">
        <v>200</v>
      </c>
      <c r="D19" s="95" t="s">
        <v>198</v>
      </c>
      <c r="E19" s="295" t="s">
        <v>194</v>
      </c>
      <c r="F19" s="97" t="s">
        <v>175</v>
      </c>
      <c r="G19" s="94" t="s">
        <v>119</v>
      </c>
      <c r="H19" s="95" t="s">
        <v>14</v>
      </c>
      <c r="I19" s="96" t="s">
        <v>15</v>
      </c>
      <c r="J19" s="97" t="s">
        <v>16</v>
      </c>
      <c r="K19" s="96" t="s">
        <v>17</v>
      </c>
      <c r="L19" s="95" t="s">
        <v>18</v>
      </c>
      <c r="M19" s="96" t="s">
        <v>19</v>
      </c>
      <c r="N19" s="97" t="s">
        <v>20</v>
      </c>
      <c r="O19" s="96" t="s">
        <v>21</v>
      </c>
      <c r="P19" s="95" t="s">
        <v>22</v>
      </c>
      <c r="Q19" s="96" t="s">
        <v>23</v>
      </c>
      <c r="R19" s="95" t="s">
        <v>24</v>
      </c>
    </row>
    <row r="20" spans="1:19" ht="27.95" customHeight="1">
      <c r="A20" s="195" t="s">
        <v>117</v>
      </c>
      <c r="B20" s="418">
        <v>34505661.890000001</v>
      </c>
      <c r="C20" s="303">
        <v>85444161.340000004</v>
      </c>
      <c r="D20" s="99">
        <v>79324615.650000006</v>
      </c>
      <c r="E20" s="298">
        <v>68841369.859999999</v>
      </c>
      <c r="F20" s="100">
        <v>34495191.420000002</v>
      </c>
      <c r="G20" s="98">
        <v>87863222.150000006</v>
      </c>
      <c r="H20" s="99">
        <v>81831422.280000016</v>
      </c>
      <c r="I20" s="98">
        <v>73792204.850000009</v>
      </c>
      <c r="J20" s="100">
        <v>40025644.910000004</v>
      </c>
      <c r="K20" s="98">
        <v>84071828.719999999</v>
      </c>
      <c r="L20" s="99">
        <v>75100473.999999985</v>
      </c>
      <c r="M20" s="98">
        <v>66870153.159999996</v>
      </c>
      <c r="N20" s="100">
        <v>30779497.77</v>
      </c>
      <c r="O20" s="98">
        <v>77497337.129999995</v>
      </c>
      <c r="P20" s="99">
        <v>75094072.019999996</v>
      </c>
      <c r="Q20" s="98">
        <v>66584433.109999999</v>
      </c>
      <c r="R20" s="99">
        <v>31245978.989999998</v>
      </c>
      <c r="S20" s="178"/>
    </row>
    <row r="21" spans="1:19" ht="27.95" customHeight="1">
      <c r="A21" s="196" t="s">
        <v>111</v>
      </c>
      <c r="B21" s="419">
        <v>8066056.2699999996</v>
      </c>
      <c r="C21" s="299">
        <v>16961218.760000002</v>
      </c>
      <c r="D21" s="102">
        <v>10925337.859999999</v>
      </c>
      <c r="E21" s="299">
        <v>10732493.25</v>
      </c>
      <c r="F21" s="103">
        <v>8526580.4499999993</v>
      </c>
      <c r="G21" s="101">
        <v>19070683.199999999</v>
      </c>
      <c r="H21" s="102">
        <v>12301947.779999999</v>
      </c>
      <c r="I21" s="101">
        <v>10576604.75</v>
      </c>
      <c r="J21" s="103">
        <v>7038287.6099999994</v>
      </c>
      <c r="K21" s="101">
        <v>16793001.199999999</v>
      </c>
      <c r="L21" s="102">
        <v>16377968.200000001</v>
      </c>
      <c r="M21" s="101">
        <v>3985585.9400000004</v>
      </c>
      <c r="N21" s="103">
        <v>7003451.9100000001</v>
      </c>
      <c r="O21" s="101">
        <v>22264109.140000001</v>
      </c>
      <c r="P21" s="102">
        <v>13340000</v>
      </c>
      <c r="Q21" s="101">
        <v>13649000</v>
      </c>
      <c r="R21" s="102">
        <v>7026000</v>
      </c>
      <c r="S21" s="178"/>
    </row>
    <row r="22" spans="1:19" ht="27.95" customHeight="1">
      <c r="A22" s="197" t="s">
        <v>112</v>
      </c>
      <c r="B22" s="420">
        <f>SUM(B20:B21)</f>
        <v>42571718.159999996</v>
      </c>
      <c r="C22" s="300">
        <f>C20+C21</f>
        <v>102405380.10000001</v>
      </c>
      <c r="D22" s="105">
        <f>SUM(D20:D21)</f>
        <v>90249953.510000005</v>
      </c>
      <c r="E22" s="300">
        <f>E20+E21</f>
        <v>79573863.109999999</v>
      </c>
      <c r="F22" s="106">
        <v>43021771.869999997</v>
      </c>
      <c r="G22" s="104">
        <v>106933905.34999999</v>
      </c>
      <c r="H22" s="105">
        <v>94133370.060000017</v>
      </c>
      <c r="I22" s="104">
        <v>84368809.600000009</v>
      </c>
      <c r="J22" s="106">
        <v>47063932.520000003</v>
      </c>
      <c r="K22" s="104">
        <v>100864829.92</v>
      </c>
      <c r="L22" s="105">
        <v>91478442.199999988</v>
      </c>
      <c r="M22" s="104">
        <v>70855739.099999994</v>
      </c>
      <c r="N22" s="106">
        <v>37782949.68</v>
      </c>
      <c r="O22" s="104">
        <v>99761446.269999996</v>
      </c>
      <c r="P22" s="105">
        <v>88434072.019999996</v>
      </c>
      <c r="Q22" s="104">
        <v>80233433.109999999</v>
      </c>
      <c r="R22" s="105">
        <v>38271978.989999995</v>
      </c>
      <c r="S22" s="178"/>
    </row>
    <row r="23" spans="1:19" ht="27.95" customHeight="1">
      <c r="A23" s="196"/>
      <c r="B23" s="419"/>
      <c r="C23" s="299"/>
      <c r="D23" s="102"/>
      <c r="E23" s="299"/>
      <c r="F23" s="103"/>
      <c r="G23" s="101"/>
      <c r="H23" s="102"/>
      <c r="I23" s="101"/>
      <c r="J23" s="103"/>
      <c r="K23" s="101"/>
      <c r="L23" s="102"/>
      <c r="M23" s="101"/>
      <c r="N23" s="103"/>
      <c r="O23" s="101"/>
      <c r="P23" s="102"/>
      <c r="Q23" s="101"/>
      <c r="R23" s="102"/>
      <c r="S23" s="178"/>
    </row>
    <row r="24" spans="1:19" ht="27.95" customHeight="1">
      <c r="A24" s="196" t="s">
        <v>113</v>
      </c>
      <c r="B24" s="419">
        <v>28863350.82</v>
      </c>
      <c r="C24" s="299">
        <v>86331312.340000004</v>
      </c>
      <c r="D24" s="102">
        <v>76737961.980000004</v>
      </c>
      <c r="E24" s="299">
        <v>60401801.409999996</v>
      </c>
      <c r="F24" s="103">
        <v>30758296.550000001</v>
      </c>
      <c r="G24" s="101">
        <v>82057864.469999999</v>
      </c>
      <c r="H24" s="102">
        <v>71955752.329999983</v>
      </c>
      <c r="I24" s="101">
        <v>60458333.190000005</v>
      </c>
      <c r="J24" s="103">
        <v>34356595.5</v>
      </c>
      <c r="K24" s="101">
        <v>81868245.321276397</v>
      </c>
      <c r="L24" s="102">
        <v>69497228.930000007</v>
      </c>
      <c r="M24" s="101">
        <v>58685170.549999997</v>
      </c>
      <c r="N24" s="103">
        <v>27922779.120000001</v>
      </c>
      <c r="O24" s="101">
        <v>76391194.569999993</v>
      </c>
      <c r="P24" s="102">
        <v>68140408.969999999</v>
      </c>
      <c r="Q24" s="101">
        <v>57713310.899999999</v>
      </c>
      <c r="R24" s="102">
        <v>26535802.989999998</v>
      </c>
      <c r="S24" s="178"/>
    </row>
    <row r="25" spans="1:19" ht="27.95" customHeight="1">
      <c r="A25" s="196" t="s">
        <v>114</v>
      </c>
      <c r="B25" s="419">
        <v>7986475.7300000004</v>
      </c>
      <c r="C25" s="299">
        <v>16829311.550000001</v>
      </c>
      <c r="D25" s="102">
        <v>11054169.449999999</v>
      </c>
      <c r="E25" s="299">
        <v>10887723.189999999</v>
      </c>
      <c r="F25" s="103">
        <v>8682943.8100000005</v>
      </c>
      <c r="G25" s="101">
        <v>18931184.649999999</v>
      </c>
      <c r="H25" s="102">
        <v>12292499.149999999</v>
      </c>
      <c r="I25" s="101">
        <v>10570484.18</v>
      </c>
      <c r="J25" s="103">
        <v>6888434.4799999995</v>
      </c>
      <c r="K25" s="101">
        <v>17061244.219999999</v>
      </c>
      <c r="L25" s="102">
        <v>16615287.869999999</v>
      </c>
      <c r="M25" s="101">
        <v>3993030.35</v>
      </c>
      <c r="N25" s="103">
        <v>6583442.5099999998</v>
      </c>
      <c r="O25" s="101">
        <v>22182275.670000002</v>
      </c>
      <c r="P25" s="102">
        <v>13108000</v>
      </c>
      <c r="Q25" s="101">
        <v>13588000</v>
      </c>
      <c r="R25" s="102">
        <v>6745000</v>
      </c>
      <c r="S25" s="178"/>
    </row>
    <row r="26" spans="1:19" ht="27.95" customHeight="1">
      <c r="A26" s="197" t="s">
        <v>115</v>
      </c>
      <c r="B26" s="420">
        <f>SUM(B24:B25)</f>
        <v>36849826.549999997</v>
      </c>
      <c r="C26" s="300">
        <f>C24+C25</f>
        <v>103160623.89</v>
      </c>
      <c r="D26" s="105">
        <f>SUM(D24:D25)</f>
        <v>87792131.430000007</v>
      </c>
      <c r="E26" s="300">
        <f>E24+E25</f>
        <v>71289524.599999994</v>
      </c>
      <c r="F26" s="106">
        <v>39441240.359999999</v>
      </c>
      <c r="G26" s="104">
        <v>100989049.12</v>
      </c>
      <c r="H26" s="105">
        <v>84248251.479999989</v>
      </c>
      <c r="I26" s="104">
        <v>71028817.370000005</v>
      </c>
      <c r="J26" s="106">
        <v>41245029.979999997</v>
      </c>
      <c r="K26" s="104">
        <v>98929489.541276395</v>
      </c>
      <c r="L26" s="105">
        <v>86112516.799999997</v>
      </c>
      <c r="M26" s="104">
        <v>62678200.899999999</v>
      </c>
      <c r="N26" s="106">
        <v>34506221.630000003</v>
      </c>
      <c r="O26" s="104">
        <v>98573470.239999995</v>
      </c>
      <c r="P26" s="105">
        <v>81248408.969999999</v>
      </c>
      <c r="Q26" s="104">
        <v>71301310.900000006</v>
      </c>
      <c r="R26" s="105">
        <v>33280802.989999998</v>
      </c>
      <c r="S26" s="178"/>
    </row>
    <row r="27" spans="1:19" ht="27.95" customHeight="1">
      <c r="A27" s="196"/>
      <c r="B27" s="419"/>
      <c r="C27" s="299"/>
      <c r="D27" s="102"/>
      <c r="E27" s="299"/>
      <c r="F27" s="103"/>
      <c r="G27" s="101"/>
      <c r="H27" s="102"/>
      <c r="I27" s="101"/>
      <c r="J27" s="103"/>
      <c r="K27" s="101"/>
      <c r="L27" s="102"/>
      <c r="M27" s="101"/>
      <c r="N27" s="103"/>
      <c r="O27" s="101"/>
      <c r="P27" s="102"/>
      <c r="Q27" s="101"/>
      <c r="R27" s="102"/>
      <c r="S27" s="178"/>
    </row>
    <row r="28" spans="1:19" ht="27.95" customHeight="1">
      <c r="A28" s="197" t="s">
        <v>116</v>
      </c>
      <c r="B28" s="420">
        <f>B22-B26</f>
        <v>5721891.6099999994</v>
      </c>
      <c r="C28" s="300">
        <f>C22-C26</f>
        <v>-755243.78999999166</v>
      </c>
      <c r="D28" s="105">
        <f>D22-D26</f>
        <v>2457822.0799999982</v>
      </c>
      <c r="E28" s="300">
        <f>E22-E26</f>
        <v>8284338.5100000054</v>
      </c>
      <c r="F28" s="106">
        <v>3580531.51</v>
      </c>
      <c r="G28" s="104">
        <v>5944856.2300000004</v>
      </c>
      <c r="H28" s="105">
        <v>9885118.580000028</v>
      </c>
      <c r="I28" s="104">
        <v>13339992.230000004</v>
      </c>
      <c r="J28" s="106">
        <v>5818902.5400000066</v>
      </c>
      <c r="K28" s="104">
        <v>1935340.3787236065</v>
      </c>
      <c r="L28" s="105">
        <v>5365925.4000000004</v>
      </c>
      <c r="M28" s="104">
        <v>8177538.2000000002</v>
      </c>
      <c r="N28" s="106">
        <v>3276728.05</v>
      </c>
      <c r="O28" s="104">
        <v>1187976.03</v>
      </c>
      <c r="P28" s="105">
        <v>7185663.0499999998</v>
      </c>
      <c r="Q28" s="104">
        <v>8932122.2100000009</v>
      </c>
      <c r="R28" s="105">
        <v>4991176</v>
      </c>
      <c r="S28" s="178"/>
    </row>
    <row r="29" spans="1:19" ht="27.95" customHeight="1">
      <c r="A29" s="7"/>
      <c r="B29" s="7"/>
      <c r="C29" s="336"/>
      <c r="D29" s="7"/>
      <c r="E29" s="296"/>
      <c r="F29" s="161"/>
      <c r="G29" s="156"/>
      <c r="H29" s="157"/>
      <c r="I29" s="157"/>
      <c r="J29" s="157"/>
      <c r="K29" s="156"/>
      <c r="L29" s="157"/>
      <c r="M29" s="157"/>
      <c r="N29" s="157"/>
      <c r="O29" s="157"/>
      <c r="P29" s="8"/>
      <c r="Q29" s="8"/>
      <c r="R29" s="8"/>
    </row>
    <row r="30" spans="1:19" ht="27.95" customHeight="1">
      <c r="A30" s="7"/>
      <c r="B30" s="7"/>
      <c r="C30" s="336"/>
      <c r="D30" s="7"/>
      <c r="E30" s="296"/>
      <c r="F30" s="8"/>
      <c r="G30" s="15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ht="27.95" customHeight="1">
      <c r="A31" s="150" t="s">
        <v>160</v>
      </c>
      <c r="B31" s="447" t="s">
        <v>155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</row>
    <row r="32" spans="1:19" ht="27.95" customHeight="1">
      <c r="A32" s="7"/>
      <c r="B32" s="7"/>
      <c r="C32" s="336"/>
      <c r="D32" s="7"/>
      <c r="E32" s="29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9" ht="27.95" customHeight="1">
      <c r="A33" s="194"/>
      <c r="B33" s="417" t="s">
        <v>203</v>
      </c>
      <c r="C33" s="302" t="s">
        <v>200</v>
      </c>
      <c r="D33" s="95" t="s">
        <v>198</v>
      </c>
      <c r="E33" s="295" t="s">
        <v>194</v>
      </c>
      <c r="F33" s="97" t="s">
        <v>175</v>
      </c>
      <c r="G33" s="94" t="s">
        <v>119</v>
      </c>
      <c r="H33" s="95" t="s">
        <v>14</v>
      </c>
      <c r="I33" s="96" t="s">
        <v>15</v>
      </c>
      <c r="J33" s="97" t="s">
        <v>16</v>
      </c>
      <c r="K33" s="96" t="s">
        <v>17</v>
      </c>
      <c r="L33" s="95" t="s">
        <v>18</v>
      </c>
      <c r="M33" s="96" t="s">
        <v>19</v>
      </c>
      <c r="N33" s="97" t="s">
        <v>20</v>
      </c>
      <c r="O33" s="96" t="s">
        <v>21</v>
      </c>
      <c r="P33" s="95" t="s">
        <v>22</v>
      </c>
      <c r="Q33" s="96" t="s">
        <v>23</v>
      </c>
      <c r="R33" s="95" t="s">
        <v>24</v>
      </c>
    </row>
    <row r="34" spans="1:19" ht="27.95" customHeight="1">
      <c r="A34" s="195" t="s">
        <v>117</v>
      </c>
      <c r="B34" s="418">
        <v>5949873.9699999997</v>
      </c>
      <c r="C34" s="303">
        <v>43904482.780000001</v>
      </c>
      <c r="D34" s="99">
        <v>19422036.43</v>
      </c>
      <c r="E34" s="298">
        <v>12202233.390000001</v>
      </c>
      <c r="F34" s="100">
        <v>4579654.01</v>
      </c>
      <c r="G34" s="98">
        <v>35039531.350000001</v>
      </c>
      <c r="H34" s="99">
        <v>13395416.559999995</v>
      </c>
      <c r="I34" s="98">
        <v>3009665.61</v>
      </c>
      <c r="J34" s="100">
        <v>1249686.26</v>
      </c>
      <c r="K34" s="98">
        <v>22181661.960000001</v>
      </c>
      <c r="L34" s="99">
        <v>5642797.75</v>
      </c>
      <c r="M34" s="98">
        <v>2959300.15</v>
      </c>
      <c r="N34" s="100">
        <v>1482749.54</v>
      </c>
      <c r="O34" s="98">
        <v>16444005.199999999</v>
      </c>
      <c r="P34" s="99">
        <v>4123000</v>
      </c>
      <c r="Q34" s="98">
        <v>833000</v>
      </c>
      <c r="R34" s="99">
        <v>368000</v>
      </c>
      <c r="S34" s="154"/>
    </row>
    <row r="35" spans="1:19" ht="27.95" customHeight="1">
      <c r="A35" s="196" t="s">
        <v>111</v>
      </c>
      <c r="B35" s="419">
        <v>488547.37</v>
      </c>
      <c r="C35" s="299">
        <v>694087.15</v>
      </c>
      <c r="D35" s="102">
        <v>6447.77</v>
      </c>
      <c r="E35" s="299">
        <v>832107.16</v>
      </c>
      <c r="F35" s="103">
        <v>0</v>
      </c>
      <c r="G35" s="101">
        <v>0</v>
      </c>
      <c r="H35" s="102">
        <v>0</v>
      </c>
      <c r="I35" s="101">
        <v>0</v>
      </c>
      <c r="J35" s="103">
        <v>0</v>
      </c>
      <c r="K35" s="101">
        <v>0</v>
      </c>
      <c r="L35" s="102">
        <v>0</v>
      </c>
      <c r="M35" s="101">
        <v>0</v>
      </c>
      <c r="N35" s="103">
        <v>0</v>
      </c>
      <c r="O35" s="101">
        <v>0</v>
      </c>
      <c r="P35" s="102">
        <v>0</v>
      </c>
      <c r="Q35" s="101">
        <v>0</v>
      </c>
      <c r="R35" s="102">
        <v>0</v>
      </c>
      <c r="S35" s="154"/>
    </row>
    <row r="36" spans="1:19" ht="27.95" customHeight="1">
      <c r="A36" s="197" t="s">
        <v>112</v>
      </c>
      <c r="B36" s="420">
        <f>SUM(B34:B35)</f>
        <v>6438421.3399999999</v>
      </c>
      <c r="C36" s="300">
        <f>C34+C35</f>
        <v>44598569.93</v>
      </c>
      <c r="D36" s="105">
        <f>SUM(D34:D35)</f>
        <v>19428484.199999999</v>
      </c>
      <c r="E36" s="300">
        <f>E34+E35</f>
        <v>13034340.550000001</v>
      </c>
      <c r="F36" s="106">
        <v>4579654.01</v>
      </c>
      <c r="G36" s="104">
        <v>35039531.350000001</v>
      </c>
      <c r="H36" s="105">
        <v>13395416.559999995</v>
      </c>
      <c r="I36" s="104">
        <v>3009665.61</v>
      </c>
      <c r="J36" s="106">
        <v>1249686.26</v>
      </c>
      <c r="K36" s="104">
        <v>22181661.960000001</v>
      </c>
      <c r="L36" s="105">
        <v>5642797.75</v>
      </c>
      <c r="M36" s="104">
        <v>2959300.15</v>
      </c>
      <c r="N36" s="106">
        <v>1482749.54</v>
      </c>
      <c r="O36" s="104">
        <v>16444005.199999999</v>
      </c>
      <c r="P36" s="105">
        <v>4123000</v>
      </c>
      <c r="Q36" s="104">
        <v>833000</v>
      </c>
      <c r="R36" s="105">
        <v>368000</v>
      </c>
      <c r="S36" s="154"/>
    </row>
    <row r="37" spans="1:19" ht="27.95" customHeight="1">
      <c r="A37" s="196"/>
      <c r="B37" s="419"/>
      <c r="C37" s="299"/>
      <c r="D37" s="102"/>
      <c r="E37" s="299"/>
      <c r="F37" s="103"/>
      <c r="G37" s="101"/>
      <c r="H37" s="102"/>
      <c r="I37" s="101"/>
      <c r="J37" s="103"/>
      <c r="K37" s="101"/>
      <c r="L37" s="102"/>
      <c r="M37" s="101"/>
      <c r="N37" s="103"/>
      <c r="O37" s="101"/>
      <c r="P37" s="102"/>
      <c r="Q37" s="101"/>
      <c r="R37" s="102"/>
      <c r="S37" s="154"/>
    </row>
    <row r="38" spans="1:19" ht="27.95" customHeight="1">
      <c r="A38" s="196" t="s">
        <v>113</v>
      </c>
      <c r="B38" s="419">
        <v>5756763.2300000004</v>
      </c>
      <c r="C38" s="299">
        <v>41689261.979999997</v>
      </c>
      <c r="D38" s="102">
        <v>21216946.57</v>
      </c>
      <c r="E38" s="299">
        <v>13754093.369999999</v>
      </c>
      <c r="F38" s="103">
        <v>5565163.54</v>
      </c>
      <c r="G38" s="101">
        <v>34130996.509999998</v>
      </c>
      <c r="H38" s="102">
        <v>13945498.029999999</v>
      </c>
      <c r="I38" s="101">
        <v>3895782.78</v>
      </c>
      <c r="J38" s="103">
        <v>1875139.37</v>
      </c>
      <c r="K38" s="101">
        <v>23743342.499306642</v>
      </c>
      <c r="L38" s="102">
        <v>8180082.1400521388</v>
      </c>
      <c r="M38" s="101">
        <v>4279000</v>
      </c>
      <c r="N38" s="103">
        <v>1470771.6082443525</v>
      </c>
      <c r="O38" s="101">
        <v>13888731.128974797</v>
      </c>
      <c r="P38" s="102">
        <v>4208000</v>
      </c>
      <c r="Q38" s="101">
        <v>1369000</v>
      </c>
      <c r="R38" s="102">
        <v>643000</v>
      </c>
      <c r="S38" s="154"/>
    </row>
    <row r="39" spans="1:19" ht="27.95" customHeight="1">
      <c r="A39" s="196" t="s">
        <v>114</v>
      </c>
      <c r="B39" s="419">
        <v>478195.61</v>
      </c>
      <c r="C39" s="299">
        <v>598852.02</v>
      </c>
      <c r="D39" s="102">
        <v>34181.89</v>
      </c>
      <c r="E39" s="299">
        <v>857534.1</v>
      </c>
      <c r="F39" s="103">
        <v>0</v>
      </c>
      <c r="G39" s="101">
        <v>0</v>
      </c>
      <c r="H39" s="102">
        <v>0</v>
      </c>
      <c r="I39" s="101"/>
      <c r="J39" s="103">
        <v>0</v>
      </c>
      <c r="K39" s="101">
        <v>0</v>
      </c>
      <c r="L39" s="102">
        <v>0</v>
      </c>
      <c r="M39" s="101">
        <v>0</v>
      </c>
      <c r="N39" s="103">
        <v>0</v>
      </c>
      <c r="O39" s="101">
        <v>0</v>
      </c>
      <c r="P39" s="102">
        <v>0</v>
      </c>
      <c r="Q39" s="101">
        <v>0</v>
      </c>
      <c r="R39" s="102">
        <v>0</v>
      </c>
      <c r="S39" s="154"/>
    </row>
    <row r="40" spans="1:19" ht="27.95" customHeight="1">
      <c r="A40" s="197" t="s">
        <v>115</v>
      </c>
      <c r="B40" s="420">
        <f>SUM(B38:B39)</f>
        <v>6234958.8400000008</v>
      </c>
      <c r="C40" s="300">
        <f>C38+C39</f>
        <v>42288114</v>
      </c>
      <c r="D40" s="105">
        <f>SUM(D38:D39)</f>
        <v>21251128.460000001</v>
      </c>
      <c r="E40" s="300">
        <f>E38+E39</f>
        <v>14611627.469999999</v>
      </c>
      <c r="F40" s="106">
        <v>5565163.54</v>
      </c>
      <c r="G40" s="104">
        <v>34130996.509999998</v>
      </c>
      <c r="H40" s="105">
        <v>13945498.029999999</v>
      </c>
      <c r="I40" s="104">
        <v>3895782.78</v>
      </c>
      <c r="J40" s="106">
        <v>1875139.37</v>
      </c>
      <c r="K40" s="104">
        <v>23743342.499306642</v>
      </c>
      <c r="L40" s="105">
        <v>8180082.1400521388</v>
      </c>
      <c r="M40" s="104">
        <v>4279000</v>
      </c>
      <c r="N40" s="106">
        <v>1470771.6082443525</v>
      </c>
      <c r="O40" s="104">
        <v>13888731.128974797</v>
      </c>
      <c r="P40" s="105">
        <v>4208000</v>
      </c>
      <c r="Q40" s="104">
        <v>1369000</v>
      </c>
      <c r="R40" s="105">
        <v>643000</v>
      </c>
      <c r="S40" s="154"/>
    </row>
    <row r="41" spans="1:19" ht="27.95" customHeight="1">
      <c r="A41" s="196"/>
      <c r="B41" s="419"/>
      <c r="C41" s="299"/>
      <c r="D41" s="102"/>
      <c r="E41" s="299"/>
      <c r="F41" s="103"/>
      <c r="G41" s="101"/>
      <c r="H41" s="102"/>
      <c r="I41" s="101"/>
      <c r="J41" s="103"/>
      <c r="K41" s="101"/>
      <c r="L41" s="102"/>
      <c r="M41" s="101"/>
      <c r="N41" s="103"/>
      <c r="O41" s="101"/>
      <c r="P41" s="102"/>
      <c r="Q41" s="101"/>
      <c r="R41" s="102"/>
      <c r="S41" s="154"/>
    </row>
    <row r="42" spans="1:19" ht="27.95" customHeight="1">
      <c r="A42" s="197" t="s">
        <v>116</v>
      </c>
      <c r="B42" s="420">
        <f>B36-B40</f>
        <v>203462.49999999907</v>
      </c>
      <c r="C42" s="300">
        <f>C36-C40</f>
        <v>2310455.9299999997</v>
      </c>
      <c r="D42" s="105">
        <f>D36-D40</f>
        <v>-1822644.2600000016</v>
      </c>
      <c r="E42" s="300">
        <f>E36-E40</f>
        <v>-1577286.9199999981</v>
      </c>
      <c r="F42" s="106">
        <v>-985509.53</v>
      </c>
      <c r="G42" s="104">
        <v>908534.84</v>
      </c>
      <c r="H42" s="105">
        <v>-550081.47</v>
      </c>
      <c r="I42" s="104">
        <v>-886117.17</v>
      </c>
      <c r="J42" s="106">
        <v>-625453.11</v>
      </c>
      <c r="K42" s="104">
        <v>-1561680.5393066406</v>
      </c>
      <c r="L42" s="105">
        <v>-2537284.3900521388</v>
      </c>
      <c r="M42" s="104">
        <v>-1319699.8500000001</v>
      </c>
      <c r="N42" s="106">
        <v>11977.931755647529</v>
      </c>
      <c r="O42" s="104">
        <v>2555274.0710252021</v>
      </c>
      <c r="P42" s="105">
        <v>-85000</v>
      </c>
      <c r="Q42" s="104">
        <v>-536000</v>
      </c>
      <c r="R42" s="105">
        <v>-275000</v>
      </c>
      <c r="S42" s="154"/>
    </row>
    <row r="43" spans="1:19" ht="27.95" customHeight="1">
      <c r="A43" s="7"/>
      <c r="B43" s="7"/>
      <c r="C43" s="336"/>
      <c r="D43" s="7"/>
      <c r="E43" s="296"/>
      <c r="F43" s="7"/>
      <c r="G43" s="158"/>
      <c r="H43" s="159"/>
      <c r="I43" s="159"/>
      <c r="J43" s="159"/>
      <c r="K43" s="158"/>
      <c r="L43" s="159"/>
      <c r="M43" s="8"/>
      <c r="N43" s="8"/>
      <c r="O43" s="8"/>
      <c r="P43" s="8"/>
      <c r="Q43" s="8"/>
      <c r="R43" s="8"/>
    </row>
    <row r="44" spans="1:19" ht="27.95" customHeight="1">
      <c r="A44" s="7"/>
      <c r="B44" s="7"/>
      <c r="C44" s="336"/>
      <c r="D44" s="7"/>
      <c r="E44" s="296"/>
      <c r="F44" s="7"/>
      <c r="G44" s="16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9" ht="27.95" customHeight="1">
      <c r="A45" s="150" t="s">
        <v>159</v>
      </c>
      <c r="B45" s="454" t="s">
        <v>155</v>
      </c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</row>
    <row r="46" spans="1:19" ht="27.95" customHeight="1">
      <c r="A46" s="7"/>
      <c r="B46" s="7"/>
      <c r="C46" s="336"/>
      <c r="D46" s="7"/>
      <c r="E46" s="29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9" ht="27.95" customHeight="1">
      <c r="A47" s="194"/>
      <c r="B47" s="417" t="s">
        <v>203</v>
      </c>
      <c r="C47" s="302" t="s">
        <v>200</v>
      </c>
      <c r="D47" s="95" t="s">
        <v>198</v>
      </c>
      <c r="E47" s="295" t="s">
        <v>194</v>
      </c>
      <c r="F47" s="97" t="s">
        <v>174</v>
      </c>
      <c r="G47" s="94" t="s">
        <v>119</v>
      </c>
      <c r="H47" s="95" t="s">
        <v>14</v>
      </c>
      <c r="I47" s="96" t="s">
        <v>15</v>
      </c>
      <c r="J47" s="97" t="s">
        <v>16</v>
      </c>
      <c r="K47" s="96" t="s">
        <v>17</v>
      </c>
      <c r="L47" s="95" t="s">
        <v>18</v>
      </c>
      <c r="M47" s="96" t="s">
        <v>19</v>
      </c>
      <c r="N47" s="97" t="s">
        <v>20</v>
      </c>
      <c r="O47" s="96" t="s">
        <v>21</v>
      </c>
      <c r="P47" s="95" t="s">
        <v>22</v>
      </c>
      <c r="Q47" s="96" t="s">
        <v>23</v>
      </c>
      <c r="R47" s="95" t="s">
        <v>24</v>
      </c>
    </row>
    <row r="48" spans="1:19" ht="27.95" customHeight="1">
      <c r="A48" s="195" t="s">
        <v>117</v>
      </c>
      <c r="B48" s="418">
        <v>2912570.63</v>
      </c>
      <c r="C48" s="303">
        <v>12786184.74</v>
      </c>
      <c r="D48" s="99">
        <v>7573793.71</v>
      </c>
      <c r="E48" s="298">
        <v>5690762.4000000004</v>
      </c>
      <c r="F48" s="292">
        <v>3132816.28</v>
      </c>
      <c r="G48" s="98">
        <v>11953509.050000001</v>
      </c>
      <c r="H48" s="99">
        <v>10450487.100000001</v>
      </c>
      <c r="I48" s="98">
        <v>7257341.9199999981</v>
      </c>
      <c r="J48" s="100">
        <v>3675247.14</v>
      </c>
      <c r="K48" s="98">
        <v>19438453.440000001</v>
      </c>
      <c r="L48" s="99">
        <v>14811037.510000002</v>
      </c>
      <c r="M48" s="98">
        <v>9999591.7599999998</v>
      </c>
      <c r="N48" s="100">
        <v>4682279.0500000007</v>
      </c>
      <c r="O48" s="98">
        <v>21851076.930000003</v>
      </c>
      <c r="P48" s="99">
        <v>13097000</v>
      </c>
      <c r="Q48" s="98">
        <v>8859000</v>
      </c>
      <c r="R48" s="99">
        <v>4139000</v>
      </c>
      <c r="S48" s="154"/>
    </row>
    <row r="49" spans="1:19" ht="27.95" customHeight="1">
      <c r="A49" s="196" t="s">
        <v>111</v>
      </c>
      <c r="B49" s="419">
        <v>3684722.17</v>
      </c>
      <c r="C49" s="299">
        <v>12263422.869999999</v>
      </c>
      <c r="D49" s="102">
        <v>11685520.74</v>
      </c>
      <c r="E49" s="299">
        <v>5759182.2000000002</v>
      </c>
      <c r="F49" s="293">
        <v>3889181.71</v>
      </c>
      <c r="G49" s="101">
        <v>10832664.92</v>
      </c>
      <c r="H49" s="102">
        <v>7323565.6699999999</v>
      </c>
      <c r="I49" s="101">
        <v>4818082.8900000006</v>
      </c>
      <c r="J49" s="103">
        <v>2379861.4699999997</v>
      </c>
      <c r="K49" s="101">
        <v>5552580.5699999984</v>
      </c>
      <c r="L49" s="102">
        <v>4124046.11</v>
      </c>
      <c r="M49" s="101">
        <v>3985585.9400000004</v>
      </c>
      <c r="N49" s="103">
        <v>2056945.71</v>
      </c>
      <c r="O49" s="101">
        <v>7516722.6500000004</v>
      </c>
      <c r="P49" s="102">
        <v>8099000</v>
      </c>
      <c r="Q49" s="101">
        <v>3937000</v>
      </c>
      <c r="R49" s="102">
        <v>2828000</v>
      </c>
      <c r="S49" s="154"/>
    </row>
    <row r="50" spans="1:19" ht="27.95" customHeight="1">
      <c r="A50" s="197" t="s">
        <v>112</v>
      </c>
      <c r="B50" s="420">
        <f>SUM(B48:B49)</f>
        <v>6597292.7999999998</v>
      </c>
      <c r="C50" s="300">
        <f>C48+C49</f>
        <v>25049607.609999999</v>
      </c>
      <c r="D50" s="105">
        <f>SUM(D48:D49)</f>
        <v>19259314.449999999</v>
      </c>
      <c r="E50" s="300">
        <f>E48+E49</f>
        <v>11449944.600000001</v>
      </c>
      <c r="F50" s="106">
        <v>7021997.9900000002</v>
      </c>
      <c r="G50" s="104">
        <v>22786173.969999999</v>
      </c>
      <c r="H50" s="105">
        <v>17774052.770000003</v>
      </c>
      <c r="I50" s="104">
        <v>12075424.809999999</v>
      </c>
      <c r="J50" s="106">
        <v>6055108.6099999994</v>
      </c>
      <c r="K50" s="104">
        <v>24991034.009999998</v>
      </c>
      <c r="L50" s="105">
        <v>18935083.620000001</v>
      </c>
      <c r="M50" s="104">
        <v>13985177.699999999</v>
      </c>
      <c r="N50" s="106">
        <v>6739224.7600000007</v>
      </c>
      <c r="O50" s="104">
        <v>29367799.580000006</v>
      </c>
      <c r="P50" s="105">
        <v>21196000</v>
      </c>
      <c r="Q50" s="104">
        <v>12796000</v>
      </c>
      <c r="R50" s="105">
        <v>6967000</v>
      </c>
      <c r="S50" s="154"/>
    </row>
    <row r="51" spans="1:19" ht="27.95" customHeight="1">
      <c r="A51" s="196"/>
      <c r="B51" s="419"/>
      <c r="C51" s="299"/>
      <c r="D51" s="102"/>
      <c r="E51" s="299"/>
      <c r="F51" s="106"/>
      <c r="G51" s="101"/>
      <c r="H51" s="102"/>
      <c r="I51" s="101"/>
      <c r="J51" s="103"/>
      <c r="K51" s="101"/>
      <c r="L51" s="102"/>
      <c r="M51" s="101"/>
      <c r="N51" s="103"/>
      <c r="O51" s="101"/>
      <c r="P51" s="102"/>
      <c r="Q51" s="101"/>
      <c r="R51" s="102"/>
      <c r="S51" s="154"/>
    </row>
    <row r="52" spans="1:19" ht="27.95" customHeight="1">
      <c r="A52" s="196" t="s">
        <v>113</v>
      </c>
      <c r="B52" s="419">
        <v>2366933.69</v>
      </c>
      <c r="C52" s="299">
        <v>9031578.7699999996</v>
      </c>
      <c r="D52" s="102">
        <v>4537787.97</v>
      </c>
      <c r="E52" s="299">
        <v>3963585.83</v>
      </c>
      <c r="F52" s="106">
        <v>2450498.17</v>
      </c>
      <c r="G52" s="101">
        <v>7311025.2999999998</v>
      </c>
      <c r="H52" s="102">
        <v>7794880.8944546971</v>
      </c>
      <c r="I52" s="101">
        <v>5427511.997147752</v>
      </c>
      <c r="J52" s="103">
        <v>3025340.5297265491</v>
      </c>
      <c r="K52" s="101">
        <v>15585490.550000001</v>
      </c>
      <c r="L52" s="102">
        <v>11677557.441041127</v>
      </c>
      <c r="M52" s="101">
        <v>6683687.686829742</v>
      </c>
      <c r="N52" s="103">
        <v>3385391.928673923</v>
      </c>
      <c r="O52" s="101">
        <v>18750349.24209499</v>
      </c>
      <c r="P52" s="102">
        <v>14838000</v>
      </c>
      <c r="Q52" s="101">
        <v>10256000</v>
      </c>
      <c r="R52" s="102">
        <v>5195000</v>
      </c>
      <c r="S52" s="154"/>
    </row>
    <row r="53" spans="1:19" ht="27.95" customHeight="1">
      <c r="A53" s="196" t="s">
        <v>114</v>
      </c>
      <c r="B53" s="419">
        <v>3670705.89</v>
      </c>
      <c r="C53" s="299">
        <v>13489559.92</v>
      </c>
      <c r="D53" s="102">
        <v>11713013.359999999</v>
      </c>
      <c r="E53" s="299">
        <v>5781518.3600000003</v>
      </c>
      <c r="F53" s="106">
        <v>3912329.55</v>
      </c>
      <c r="G53" s="101">
        <v>10804222.35</v>
      </c>
      <c r="H53" s="102">
        <v>7321879.2063128641</v>
      </c>
      <c r="I53" s="101">
        <v>4815294.7100000009</v>
      </c>
      <c r="J53" s="103">
        <v>2329191.5099999998</v>
      </c>
      <c r="K53" s="101">
        <v>5641274.71</v>
      </c>
      <c r="L53" s="102">
        <v>4183804.26</v>
      </c>
      <c r="M53" s="101">
        <v>3993030.3500000006</v>
      </c>
      <c r="N53" s="103">
        <v>1933587.04</v>
      </c>
      <c r="O53" s="101">
        <v>7375263</v>
      </c>
      <c r="P53" s="102">
        <v>8097000</v>
      </c>
      <c r="Q53" s="101">
        <v>3918000</v>
      </c>
      <c r="R53" s="102">
        <v>2727000</v>
      </c>
      <c r="S53" s="154"/>
    </row>
    <row r="54" spans="1:19" ht="27.95" customHeight="1">
      <c r="A54" s="197" t="s">
        <v>115</v>
      </c>
      <c r="B54" s="420">
        <f>SUM(B52:B53)</f>
        <v>6037639.5800000001</v>
      </c>
      <c r="C54" s="300">
        <f>C52+C53</f>
        <v>22521138.689999998</v>
      </c>
      <c r="D54" s="105">
        <f>SUM(D52:D53)</f>
        <v>16250801.329999998</v>
      </c>
      <c r="E54" s="300">
        <f>E52+E53</f>
        <v>9745104.1900000013</v>
      </c>
      <c r="F54" s="106">
        <v>6362827.7199999997</v>
      </c>
      <c r="G54" s="104">
        <v>18115247.649999999</v>
      </c>
      <c r="H54" s="105">
        <v>15116760.10076756</v>
      </c>
      <c r="I54" s="104">
        <v>10242806.707147753</v>
      </c>
      <c r="J54" s="106">
        <v>5354532.0397265488</v>
      </c>
      <c r="K54" s="104">
        <v>21226765.260000002</v>
      </c>
      <c r="L54" s="105">
        <v>15861361.701041127</v>
      </c>
      <c r="M54" s="104">
        <v>10676718.036829744</v>
      </c>
      <c r="N54" s="106">
        <v>5318978.9686739231</v>
      </c>
      <c r="O54" s="104">
        <v>26125612.24209499</v>
      </c>
      <c r="P54" s="105">
        <v>22935000</v>
      </c>
      <c r="Q54" s="104">
        <v>14174000</v>
      </c>
      <c r="R54" s="105">
        <v>7922000</v>
      </c>
      <c r="S54" s="154"/>
    </row>
    <row r="55" spans="1:19" ht="27.95" customHeight="1">
      <c r="A55" s="196"/>
      <c r="B55" s="419"/>
      <c r="C55" s="299"/>
      <c r="D55" s="102"/>
      <c r="E55" s="299"/>
      <c r="F55" s="106"/>
      <c r="G55" s="101"/>
      <c r="H55" s="102"/>
      <c r="I55" s="101"/>
      <c r="J55" s="103"/>
      <c r="K55" s="101"/>
      <c r="L55" s="102"/>
      <c r="M55" s="101"/>
      <c r="N55" s="103"/>
      <c r="O55" s="101"/>
      <c r="P55" s="102"/>
      <c r="Q55" s="101"/>
      <c r="R55" s="102"/>
      <c r="S55" s="154"/>
    </row>
    <row r="56" spans="1:19" ht="27.95" customHeight="1">
      <c r="A56" s="197" t="s">
        <v>116</v>
      </c>
      <c r="B56" s="420">
        <f>B50-B54</f>
        <v>559653.21999999974</v>
      </c>
      <c r="C56" s="300">
        <f>C50-C54</f>
        <v>2528468.9200000018</v>
      </c>
      <c r="D56" s="105">
        <f>D50-D54</f>
        <v>3008513.120000001</v>
      </c>
      <c r="E56" s="300">
        <f>E50-E54</f>
        <v>1704840.4100000001</v>
      </c>
      <c r="F56" s="106">
        <v>659170.27</v>
      </c>
      <c r="G56" s="104">
        <v>4670926.32</v>
      </c>
      <c r="H56" s="105">
        <v>2657292.669232443</v>
      </c>
      <c r="I56" s="104">
        <v>1832618.1028522458</v>
      </c>
      <c r="J56" s="106">
        <v>700576.57027345058</v>
      </c>
      <c r="K56" s="104">
        <v>3764268.75</v>
      </c>
      <c r="L56" s="105">
        <v>3073721.9189588744</v>
      </c>
      <c r="M56" s="104">
        <v>3308459.6631702557</v>
      </c>
      <c r="N56" s="106">
        <v>1420245.7913260777</v>
      </c>
      <c r="O56" s="104">
        <v>3242187.3379050158</v>
      </c>
      <c r="P56" s="105">
        <v>-1739000</v>
      </c>
      <c r="Q56" s="104">
        <v>-1378000</v>
      </c>
      <c r="R56" s="105">
        <v>-955000</v>
      </c>
      <c r="S56" s="154"/>
    </row>
    <row r="57" spans="1:19" ht="42" customHeight="1">
      <c r="A57" s="154"/>
      <c r="B57" s="154"/>
      <c r="C57" s="337"/>
      <c r="D57" s="154"/>
      <c r="E57" s="20"/>
      <c r="F57" s="154"/>
      <c r="G57" s="155"/>
      <c r="H57" s="154"/>
      <c r="I57" s="154"/>
      <c r="J57" s="154"/>
      <c r="K57" s="155"/>
      <c r="L57" s="154"/>
      <c r="M57" s="154"/>
      <c r="N57" s="154"/>
      <c r="O57" s="154"/>
      <c r="P57" s="154"/>
    </row>
    <row r="58" spans="1:19" ht="23.25">
      <c r="A58" s="154"/>
      <c r="B58" s="154"/>
      <c r="C58" s="337"/>
      <c r="D58" s="154"/>
      <c r="E58" s="20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9">
      <c r="C59" s="337"/>
      <c r="E59" s="20"/>
    </row>
    <row r="60" spans="1:19">
      <c r="C60" s="337"/>
      <c r="E60" s="20"/>
    </row>
  </sheetData>
  <mergeCells count="4">
    <mergeCell ref="B3:R3"/>
    <mergeCell ref="B17:R17"/>
    <mergeCell ref="B31:R31"/>
    <mergeCell ref="B45:R45"/>
  </mergeCells>
  <pageMargins left="0.19685039370078741" right="0" top="0.19685039370078741" bottom="0.19685039370078741" header="0" footer="0"/>
  <pageSetup paperSize="9" scale="37" orientation="landscape" horizontalDpi="4294967293" verticalDpi="4294967293" r:id="rId1"/>
  <headerFooter>
    <oddFooter>&amp;RREDWOOD PR  
powered by PROFESCAPITAL</oddFooter>
  </headerFooter>
  <ignoredErrors>
    <ignoredError sqref="C8 C12 C36 C40 C50 C54 D8:D12 C22 C23:D26 D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showGridLines="0" zoomScale="50" zoomScaleNormal="50" zoomScaleSheetLayoutView="20" zoomScalePageLayoutView="50" workbookViewId="0">
      <pane xSplit="1" topLeftCell="B1" activePane="topRight" state="frozen"/>
      <selection pane="topRight" activeCell="A2" sqref="A2"/>
    </sheetView>
  </sheetViews>
  <sheetFormatPr defaultRowHeight="18.75"/>
  <cols>
    <col min="1" max="1" width="80.7109375" customWidth="1"/>
    <col min="2" max="2" width="21.5703125" style="15" customWidth="1"/>
    <col min="3" max="3" width="21.7109375" customWidth="1"/>
    <col min="4" max="4" width="21.7109375" style="20" customWidth="1"/>
    <col min="5" max="18" width="24.7109375" customWidth="1"/>
  </cols>
  <sheetData>
    <row r="1" spans="1:18" ht="50.1" customHeight="1">
      <c r="A1" s="147" t="s">
        <v>171</v>
      </c>
      <c r="B1" s="280"/>
      <c r="C1" s="147"/>
      <c r="D1" s="280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53"/>
      <c r="R1" s="3"/>
    </row>
    <row r="2" spans="1:18" ht="27.95" customHeight="1"/>
    <row r="3" spans="1:18" ht="27.95" customHeight="1">
      <c r="A3" s="149" t="s">
        <v>158</v>
      </c>
      <c r="B3" s="445" t="s">
        <v>151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spans="1:18" ht="27.95" customHeight="1">
      <c r="E4" s="177"/>
    </row>
    <row r="5" spans="1:18" ht="27.95" customHeight="1">
      <c r="A5" s="194"/>
      <c r="B5" s="421" t="s">
        <v>202</v>
      </c>
      <c r="C5" s="339" t="s">
        <v>201</v>
      </c>
      <c r="D5" s="95" t="s">
        <v>199</v>
      </c>
      <c r="E5" s="302" t="s">
        <v>196</v>
      </c>
      <c r="F5" s="301" t="s">
        <v>174</v>
      </c>
      <c r="G5" s="94" t="s">
        <v>121</v>
      </c>
      <c r="H5" s="95" t="s">
        <v>25</v>
      </c>
      <c r="I5" s="96" t="s">
        <v>26</v>
      </c>
      <c r="J5" s="97" t="s">
        <v>16</v>
      </c>
      <c r="K5" s="96" t="s">
        <v>27</v>
      </c>
      <c r="L5" s="95" t="s">
        <v>28</v>
      </c>
      <c r="M5" s="96" t="s">
        <v>29</v>
      </c>
      <c r="N5" s="97" t="s">
        <v>20</v>
      </c>
      <c r="O5" s="96" t="s">
        <v>30</v>
      </c>
      <c r="P5" s="95" t="s">
        <v>31</v>
      </c>
      <c r="Q5" s="96" t="s">
        <v>32</v>
      </c>
      <c r="R5" s="95" t="s">
        <v>24</v>
      </c>
    </row>
    <row r="6" spans="1:18" ht="27.95" customHeight="1">
      <c r="A6" s="195" t="s">
        <v>117</v>
      </c>
      <c r="B6" s="418">
        <f>'SEGMENTY I'!B6</f>
        <v>26067801.34</v>
      </c>
      <c r="C6" s="340">
        <f>'SEGMENTY I'!C6-'SEGMENTY I'!D6</f>
        <v>22536469.620000005</v>
      </c>
      <c r="D6" s="314">
        <f>'SEGMENTY I'!D6-'SEGMENTY I'!E6</f>
        <v>23069412.259999998</v>
      </c>
      <c r="E6" s="303">
        <f>'SEGMENTY I'!E6-'SEGMENTY I'!F6</f>
        <v>26485918.579999998</v>
      </c>
      <c r="F6" s="100">
        <v>25968984.649999999</v>
      </c>
      <c r="G6" s="98">
        <f>'SEGMENTY I'!G6-'SEGMENTY I'!H6</f>
        <v>17207214.679999992</v>
      </c>
      <c r="H6" s="99">
        <f>'SEGMENTY I'!H6-'SEGMENTY I'!I6</f>
        <v>27012713.410000019</v>
      </c>
      <c r="I6" s="98">
        <f>'SEGMENTY I'!I6-'SEGMENTY I'!J6</f>
        <v>31752055.179999996</v>
      </c>
      <c r="J6" s="100">
        <v>25304413.77</v>
      </c>
      <c r="K6" s="98">
        <f>'SEGMENTY I'!K6-'SEGMENTY I'!L6</f>
        <v>14220693.75999999</v>
      </c>
      <c r="L6" s="99">
        <f>'SEGMENTY I'!L6-'SEGMENTY I'!M6</f>
        <v>22160943.220000006</v>
      </c>
      <c r="M6" s="98">
        <f>'SEGMENTY I'!M6-'SEGMENTY I'!N6</f>
        <v>26448635.890000004</v>
      </c>
      <c r="N6" s="100">
        <v>22278309.289999995</v>
      </c>
      <c r="O6" s="98">
        <f>'SEGMENTY I'!O6-'SEGMENTY I'!P6</f>
        <v>15809009.840000004</v>
      </c>
      <c r="P6" s="99">
        <f>'SEGMENTY I'!P6-'SEGMENTY I'!Q6</f>
        <v>18929000</v>
      </c>
      <c r="Q6" s="98">
        <f>'SEGMENTY I'!Q6-'SEGMENTY I'!R6</f>
        <v>20497000</v>
      </c>
      <c r="R6" s="99">
        <v>19061000</v>
      </c>
    </row>
    <row r="7" spans="1:18" ht="27.95" customHeight="1">
      <c r="A7" s="196" t="s">
        <v>111</v>
      </c>
      <c r="B7" s="419">
        <f>'SEGMENTY I'!B7</f>
        <v>5303475.01</v>
      </c>
      <c r="C7" s="340">
        <f>'SEGMENTY I'!C7-'SEGMENTY I'!D7</f>
        <v>6463159.8100000024</v>
      </c>
      <c r="D7" s="102">
        <f>'SEGMENTY I'!D7-'SEGMENTY I'!E7</f>
        <v>197973.93999999948</v>
      </c>
      <c r="E7" s="299">
        <f>'SEGMENTY I'!E7-'SEGMENTY I'!F7</f>
        <v>5801453.1699999999</v>
      </c>
      <c r="F7" s="103">
        <v>5453653.1799999997</v>
      </c>
      <c r="G7" s="101">
        <f>'SEGMENTY I'!G7-'SEGMENTY I'!H7</f>
        <v>2840068.6900000013</v>
      </c>
      <c r="H7" s="102">
        <f>'SEGMENTY I'!H7-'SEGMENTY I'!I7</f>
        <v>1459904.6599999964</v>
      </c>
      <c r="I7" s="101">
        <f>'SEGMENTY I'!I7-'SEGMENTY I'!J7</f>
        <v>4051656.8</v>
      </c>
      <c r="J7" s="103">
        <v>6008348.9700000016</v>
      </c>
      <c r="K7" s="101">
        <f>'SEGMENTY I'!K7-'SEGMENTY I'!L7</f>
        <v>8130385.3000000007</v>
      </c>
      <c r="L7" s="102">
        <f>'SEGMENTY I'!L7-'SEGMENTY I'!M7</f>
        <v>1970959.4800000004</v>
      </c>
      <c r="M7" s="101">
        <f>'SEGMENTY I'!M7-'SEGMENTY I'!N7</f>
        <v>4596444.7</v>
      </c>
      <c r="N7" s="103">
        <v>6950021.9799999995</v>
      </c>
      <c r="O7" s="101">
        <f>'SEGMENTY I'!O7-'SEGMENTY I'!P7</f>
        <v>5044597</v>
      </c>
      <c r="P7" s="102">
        <f>'SEGMENTY I'!P7-'SEGMENTY I'!Q7</f>
        <v>1661000</v>
      </c>
      <c r="Q7" s="101">
        <f>'SEGMENTY I'!Q7-'SEGMENTY I'!R7</f>
        <v>5003000</v>
      </c>
      <c r="R7" s="102">
        <v>9023000</v>
      </c>
    </row>
    <row r="8" spans="1:18" ht="27.95" customHeight="1">
      <c r="A8" s="197" t="s">
        <v>112</v>
      </c>
      <c r="B8" s="420">
        <f>SUM(B6:B7)</f>
        <v>31371276.350000001</v>
      </c>
      <c r="C8" s="341">
        <f>C6+C7</f>
        <v>28999629.430000007</v>
      </c>
      <c r="D8" s="313">
        <f>SUM(D6:D7)</f>
        <v>23267386.199999996</v>
      </c>
      <c r="E8" s="300">
        <f>E6+E7</f>
        <v>32287371.75</v>
      </c>
      <c r="F8" s="106">
        <v>31422637.829999998</v>
      </c>
      <c r="G8" s="101">
        <f>'SEGMENTY I'!G8-'SEGMENTY I'!H8</f>
        <v>20047283.36999999</v>
      </c>
      <c r="H8" s="102">
        <f>'SEGMENTY I'!H8-'SEGMENTY I'!I8</f>
        <v>28472618.070000008</v>
      </c>
      <c r="I8" s="101">
        <f>'SEGMENTY I'!I8-'SEGMENTY I'!J8</f>
        <v>35803711.979999997</v>
      </c>
      <c r="J8" s="106">
        <v>31312762.740000002</v>
      </c>
      <c r="K8" s="101">
        <f>'SEGMENTY I'!K8-'SEGMENTY I'!L8</f>
        <v>22351079.060000002</v>
      </c>
      <c r="L8" s="102">
        <f>'SEGMENTY I'!L8-'SEGMENTY I'!M8</f>
        <v>24131902.700000003</v>
      </c>
      <c r="M8" s="101">
        <f>'SEGMENTY I'!M8-'SEGMENTY I'!N8</f>
        <v>31045080.590000004</v>
      </c>
      <c r="N8" s="106">
        <v>29228331.269999996</v>
      </c>
      <c r="O8" s="101">
        <f>'SEGMENTY I'!O8-'SEGMENTY I'!P8</f>
        <v>20853606.840000004</v>
      </c>
      <c r="P8" s="102">
        <f>'SEGMENTY I'!P8-'SEGMENTY I'!Q8</f>
        <v>20590000</v>
      </c>
      <c r="Q8" s="101">
        <f>'SEGMENTY I'!Q8-'SEGMENTY I'!R8</f>
        <v>25500000</v>
      </c>
      <c r="R8" s="105">
        <v>28084000</v>
      </c>
    </row>
    <row r="9" spans="1:18" ht="27.95" customHeight="1">
      <c r="A9" s="196"/>
      <c r="B9" s="419"/>
      <c r="C9" s="342"/>
      <c r="D9" s="102"/>
      <c r="E9" s="299"/>
      <c r="F9" s="103"/>
      <c r="G9" s="101"/>
      <c r="H9" s="102"/>
      <c r="I9" s="101"/>
      <c r="J9" s="103"/>
      <c r="K9" s="101"/>
      <c r="L9" s="102"/>
      <c r="M9" s="101"/>
      <c r="N9" s="103"/>
      <c r="O9" s="101"/>
      <c r="P9" s="102"/>
      <c r="Q9" s="101"/>
      <c r="R9" s="102"/>
    </row>
    <row r="10" spans="1:18" ht="27.95" customHeight="1">
      <c r="A10" s="196" t="s">
        <v>113</v>
      </c>
      <c r="B10" s="419">
        <f>'SEGMENTY I'!B10</f>
        <v>26947405.16</v>
      </c>
      <c r="C10" s="340">
        <f>'SEGMENTY I'!C10-'SEGMENTY I'!D10</f>
        <v>25454206.25999999</v>
      </c>
      <c r="D10" s="102">
        <f>'SEGMENTY I'!D10-'SEGMENTY I'!E10</f>
        <v>25400099.200000003</v>
      </c>
      <c r="E10" s="299">
        <f>'SEGMENTY I'!E10-'SEGMENTY I'!F10</f>
        <v>27205310.740000002</v>
      </c>
      <c r="F10" s="103">
        <v>26174766.850000001</v>
      </c>
      <c r="G10" s="101">
        <f>'SEGMENTY I'!G10-'SEGMENTY I'!H10</f>
        <v>19692648.258233428</v>
      </c>
      <c r="H10" s="102">
        <f>'SEGMENTY I'!H10-'SEGMENTY I'!I10</f>
        <v>24740922.477156475</v>
      </c>
      <c r="I10" s="101">
        <f>'SEGMENTY I'!I10-'SEGMENTY I'!J10</f>
        <v>28562092.044610091</v>
      </c>
      <c r="J10" s="103">
        <v>24610051.850000001</v>
      </c>
      <c r="K10" s="101">
        <f>'SEGMENTY I'!K10-'SEGMENTY I'!L10</f>
        <v>16159334.92109327</v>
      </c>
      <c r="L10" s="102">
        <f>'SEGMENTY I'!L10-'SEGMENTY I'!M10</f>
        <v>19477435.627085231</v>
      </c>
      <c r="M10" s="101">
        <f>'SEGMENTY I'!M10-'SEGMENTY I'!N10</f>
        <v>25533049.880105112</v>
      </c>
      <c r="N10" s="103">
        <v>19497871.901716385</v>
      </c>
      <c r="O10" s="101">
        <f>'SEGMENTY I'!O10-'SEGMENTY I'!P10</f>
        <v>16445413.759228878</v>
      </c>
      <c r="P10" s="102">
        <f>'SEGMENTY I'!P10-'SEGMENTY I'!Q10</f>
        <v>18595907.380000003</v>
      </c>
      <c r="Q10" s="101">
        <f>'SEGMENTY I'!Q10-'SEGMENTY I'!R10</f>
        <v>19900159.239999998</v>
      </c>
      <c r="R10" s="102">
        <v>18176840.760000002</v>
      </c>
    </row>
    <row r="11" spans="1:18" ht="27.95" customHeight="1">
      <c r="A11" s="196" t="s">
        <v>114</v>
      </c>
      <c r="B11" s="419">
        <f>'SEGMENTY I'!B11</f>
        <v>5244831.78</v>
      </c>
      <c r="C11" s="340">
        <f>'SEGMENTY I'!C11-'SEGMENTY I'!D11</f>
        <v>5351678.4499999993</v>
      </c>
      <c r="D11" s="102">
        <f>'SEGMENTY I'!D11-'SEGMENTY I'!E11</f>
        <v>197850.6799999997</v>
      </c>
      <c r="E11" s="299">
        <f>'SEGMENTY I'!E11-'SEGMENTY I'!F11</f>
        <v>5811530.3500000006</v>
      </c>
      <c r="F11" s="103">
        <v>5567859.29</v>
      </c>
      <c r="G11" s="101">
        <f>'SEGMENTY I'!G11-'SEGMENTY I'!H11</f>
        <v>2698812.2500000019</v>
      </c>
      <c r="H11" s="102">
        <f>'SEGMENTY I'!H11-'SEGMENTY I'!I11</f>
        <v>1456131.5299999956</v>
      </c>
      <c r="I11" s="101">
        <f>'SEGMENTY I'!I11-'SEGMENTY I'!J11</f>
        <v>4173759.7500000019</v>
      </c>
      <c r="J11" s="103">
        <v>5880424.4000000004</v>
      </c>
      <c r="K11" s="101">
        <f>'SEGMENTY I'!K11-'SEGMENTY I'!L11</f>
        <v>8280306.7299999986</v>
      </c>
      <c r="L11" s="102">
        <f>'SEGMENTY I'!L11-'SEGMENTY I'!M11</f>
        <v>2145262.4900000002</v>
      </c>
      <c r="M11" s="101">
        <f>'SEGMENTY I'!M11-'SEGMENTY I'!N11</f>
        <v>5034816.7100000009</v>
      </c>
      <c r="N11" s="103">
        <v>6533216.8599999994</v>
      </c>
      <c r="O11" s="101">
        <f>'SEGMENTY I'!O11-'SEGMENTY I'!P11</f>
        <v>4648300</v>
      </c>
      <c r="P11" s="102">
        <f>'SEGMENTY I'!P11-'SEGMENTY I'!Q11</f>
        <v>1789000</v>
      </c>
      <c r="Q11" s="101">
        <f>'SEGMENTY I'!Q11-'SEGMENTY I'!R11</f>
        <v>4959000</v>
      </c>
      <c r="R11" s="102">
        <v>8964000</v>
      </c>
    </row>
    <row r="12" spans="1:18" ht="27.95" customHeight="1">
      <c r="A12" s="197" t="s">
        <v>115</v>
      </c>
      <c r="B12" s="420">
        <f>SUM(B10:B11)</f>
        <v>32192236.940000001</v>
      </c>
      <c r="C12" s="341">
        <f>C10+C11</f>
        <v>30805884.70999999</v>
      </c>
      <c r="D12" s="313">
        <f>SUM(D10:D11)</f>
        <v>25597949.880000003</v>
      </c>
      <c r="E12" s="300">
        <f>E10+E11</f>
        <v>33016841.090000004</v>
      </c>
      <c r="F12" s="106">
        <v>31742626.140000001</v>
      </c>
      <c r="G12" s="101">
        <f>'SEGMENTY I'!G12-'SEGMENTY I'!H12</f>
        <v>22391460.508233443</v>
      </c>
      <c r="H12" s="102">
        <f>'SEGMENTY I'!H12-'SEGMENTY I'!I12</f>
        <v>26197054.007156461</v>
      </c>
      <c r="I12" s="101">
        <f>'SEGMENTY I'!I12-'SEGMENTY I'!J12</f>
        <v>32735851.794610098</v>
      </c>
      <c r="J12" s="106">
        <v>30490476.25</v>
      </c>
      <c r="K12" s="101">
        <f>'SEGMENTY I'!K12-'SEGMENTY I'!L12</f>
        <v>24439641.651093274</v>
      </c>
      <c r="L12" s="102">
        <f>'SEGMENTY I'!L12-'SEGMENTY I'!M12</f>
        <v>21622698.117085233</v>
      </c>
      <c r="M12" s="101">
        <f>'SEGMENTY I'!M12-'SEGMENTY I'!N12</f>
        <v>30567866.590105113</v>
      </c>
      <c r="N12" s="106">
        <v>26031088.761716384</v>
      </c>
      <c r="O12" s="101">
        <f>'SEGMENTY I'!O12-'SEGMENTY I'!P12</f>
        <v>21093713.759228885</v>
      </c>
      <c r="P12" s="102">
        <f>'SEGMENTY I'!P12-'SEGMENTY I'!Q12</f>
        <v>20384907.379999995</v>
      </c>
      <c r="Q12" s="101">
        <f>'SEGMENTY I'!Q12-'SEGMENTY I'!R12</f>
        <v>24859159.239999998</v>
      </c>
      <c r="R12" s="105">
        <v>27140840.760000002</v>
      </c>
    </row>
    <row r="13" spans="1:18" ht="27.95" customHeight="1">
      <c r="A13" s="196"/>
      <c r="B13" s="419"/>
      <c r="C13" s="340"/>
      <c r="D13" s="102"/>
      <c r="E13" s="299"/>
      <c r="F13" s="103"/>
      <c r="G13" s="101"/>
      <c r="H13" s="102"/>
      <c r="I13" s="101"/>
      <c r="J13" s="103"/>
      <c r="K13" s="101"/>
      <c r="L13" s="102"/>
      <c r="M13" s="101"/>
      <c r="N13" s="103"/>
      <c r="O13" s="101"/>
      <c r="P13" s="102"/>
      <c r="Q13" s="101"/>
      <c r="R13" s="102"/>
    </row>
    <row r="14" spans="1:18" ht="27.95" customHeight="1">
      <c r="A14" s="197" t="s">
        <v>116</v>
      </c>
      <c r="B14" s="420">
        <f>B8-B12</f>
        <v>-820960.58999999985</v>
      </c>
      <c r="C14" s="341">
        <f>C8-C12</f>
        <v>-1806255.2799999826</v>
      </c>
      <c r="D14" s="313">
        <f>D8-D12</f>
        <v>-2330563.6800000072</v>
      </c>
      <c r="E14" s="300">
        <f>E8-E12</f>
        <v>-729469.34000000358</v>
      </c>
      <c r="F14" s="106">
        <v>-319988.31</v>
      </c>
      <c r="G14" s="101">
        <f>'SEGMENTY I'!G14-'SEGMENTY I'!H14</f>
        <v>-2344177.138233447</v>
      </c>
      <c r="H14" s="102">
        <f>'SEGMENTY I'!H14-'SEGMENTY I'!I14</f>
        <v>2275564.0628435463</v>
      </c>
      <c r="I14" s="101">
        <f>'SEGMENTY I'!I14-'SEGMENTY I'!J14</f>
        <v>3067860.1853899006</v>
      </c>
      <c r="J14" s="106">
        <v>822286.49</v>
      </c>
      <c r="K14" s="101">
        <f>'SEGMENTY I'!K14-'SEGMENTY I'!L14</f>
        <v>-2088562.591093272</v>
      </c>
      <c r="L14" s="102">
        <f>'SEGMENTY I'!L14-'SEGMENTY I'!M14</f>
        <v>2509204.5829147696</v>
      </c>
      <c r="M14" s="101">
        <f>'SEGMENTY I'!M14-'SEGMENTY I'!N14</f>
        <v>477213.99989489093</v>
      </c>
      <c r="N14" s="106">
        <v>3197242.5082836114</v>
      </c>
      <c r="O14" s="101">
        <f>'SEGMENTY I'!O14-'SEGMENTY I'!P14</f>
        <v>-240106.9192288816</v>
      </c>
      <c r="P14" s="102">
        <f>'SEGMENTY I'!P14-'SEGMENTY I'!Q14</f>
        <v>205092.62000000477</v>
      </c>
      <c r="Q14" s="101">
        <f>'SEGMENTY I'!Q14-'SEGMENTY I'!R14</f>
        <v>640840.76000000164</v>
      </c>
      <c r="R14" s="105">
        <v>943159.23999999836</v>
      </c>
    </row>
    <row r="15" spans="1:18" ht="27.95" customHeight="1">
      <c r="A15" s="7"/>
      <c r="B15" s="338"/>
      <c r="C15" s="7"/>
      <c r="D15" s="29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 ht="27.95" customHeight="1">
      <c r="A16" s="7"/>
      <c r="B16" s="338"/>
      <c r="C16" s="7"/>
      <c r="D16" s="29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8" ht="27.95" customHeight="1"/>
    <row r="18" spans="1:18" ht="27.95" customHeight="1"/>
    <row r="19" spans="1:18" ht="27.95" customHeight="1"/>
    <row r="20" spans="1:18" ht="27.95" customHeight="1"/>
    <row r="21" spans="1:18" ht="27.95" customHeight="1"/>
    <row r="22" spans="1:18" ht="27.95" customHeight="1"/>
    <row r="23" spans="1:18" ht="27.95" customHeight="1"/>
    <row r="24" spans="1:18" ht="27.95" customHeight="1"/>
    <row r="25" spans="1:18" ht="27.95" customHeight="1"/>
    <row r="26" spans="1:18" ht="27.95" customHeight="1"/>
    <row r="27" spans="1:18" ht="27.95" customHeight="1">
      <c r="A27" s="150" t="s">
        <v>161</v>
      </c>
      <c r="B27" s="294"/>
      <c r="C27" s="150"/>
      <c r="D27" s="297"/>
    </row>
    <row r="28" spans="1:18" ht="27.95" customHeight="1">
      <c r="A28" s="7"/>
      <c r="B28" s="338"/>
      <c r="C28" s="7"/>
      <c r="D28" s="296"/>
      <c r="E28" s="198"/>
      <c r="F28" s="7"/>
      <c r="G28" s="7"/>
      <c r="H28" s="7"/>
      <c r="I28" s="7"/>
      <c r="J28" s="7"/>
      <c r="K28" s="107"/>
      <c r="L28" s="7"/>
      <c r="M28" s="7"/>
      <c r="N28" s="7"/>
      <c r="O28" s="7"/>
      <c r="P28" s="7"/>
      <c r="Q28" s="7"/>
    </row>
    <row r="29" spans="1:18" ht="27.95" customHeight="1">
      <c r="A29" s="194"/>
      <c r="B29" s="421" t="s">
        <v>202</v>
      </c>
      <c r="C29" s="339" t="s">
        <v>201</v>
      </c>
      <c r="D29" s="95" t="s">
        <v>199</v>
      </c>
      <c r="E29" s="302" t="s">
        <v>196</v>
      </c>
      <c r="F29" s="301" t="s">
        <v>174</v>
      </c>
      <c r="G29" s="94" t="s">
        <v>121</v>
      </c>
      <c r="H29" s="95" t="s">
        <v>25</v>
      </c>
      <c r="I29" s="96" t="s">
        <v>26</v>
      </c>
      <c r="J29" s="97" t="s">
        <v>16</v>
      </c>
      <c r="K29" s="96" t="s">
        <v>27</v>
      </c>
      <c r="L29" s="95" t="s">
        <v>28</v>
      </c>
      <c r="M29" s="96" t="s">
        <v>29</v>
      </c>
      <c r="N29" s="97" t="s">
        <v>20</v>
      </c>
      <c r="O29" s="96" t="s">
        <v>30</v>
      </c>
      <c r="P29" s="95" t="s">
        <v>31</v>
      </c>
      <c r="Q29" s="96" t="s">
        <v>32</v>
      </c>
      <c r="R29" s="95" t="s">
        <v>24</v>
      </c>
    </row>
    <row r="30" spans="1:18" ht="27.95" customHeight="1">
      <c r="A30" s="195" t="s">
        <v>117</v>
      </c>
      <c r="B30" s="418">
        <f>'SEGMENTY I'!B20</f>
        <v>34505661.890000001</v>
      </c>
      <c r="C30" s="340">
        <f>'SEGMENTY I'!C20-'SEGMENTY I'!D20</f>
        <v>6119545.6899999976</v>
      </c>
      <c r="D30" s="314">
        <f>'SEGMENTY I'!D20-'SEGMENTY I'!E20</f>
        <v>10483245.790000007</v>
      </c>
      <c r="E30" s="303">
        <f>'SEGMENTY I'!E20-'SEGMENTY I'!F20</f>
        <v>34346178.439999998</v>
      </c>
      <c r="F30" s="100">
        <v>34495191.420000002</v>
      </c>
      <c r="G30" s="98">
        <f>'SEGMENTY I'!G20-'SEGMENTY I'!H20</f>
        <v>6031799.8699999899</v>
      </c>
      <c r="H30" s="99">
        <f>'SEGMENTY I'!H20-'SEGMENTY I'!I20</f>
        <v>8039217.4300000072</v>
      </c>
      <c r="I30" s="98">
        <f>'SEGMENTY I'!I20-'SEGMENTY I'!J20</f>
        <v>33766559.940000005</v>
      </c>
      <c r="J30" s="100">
        <v>40025644.910000004</v>
      </c>
      <c r="K30" s="98">
        <f>'SEGMENTY I'!K20-'SEGMENTY I'!L20</f>
        <v>8971354.7200000137</v>
      </c>
      <c r="L30" s="99">
        <f>'SEGMENTY I'!L20-'SEGMENTY I'!M20</f>
        <v>8230320.8399999887</v>
      </c>
      <c r="M30" s="98">
        <f>'SEGMENTY I'!M20-'SEGMENTY I'!N20</f>
        <v>36090655.390000001</v>
      </c>
      <c r="N30" s="100">
        <v>30779497.77</v>
      </c>
      <c r="O30" s="98">
        <f>'SEGMENTY I'!O20-'SEGMENTY I'!P20</f>
        <v>2403265.1099999994</v>
      </c>
      <c r="P30" s="99">
        <f>'SEGMENTY I'!P20-'SEGMENTY I'!Q20</f>
        <v>8509638.9099999964</v>
      </c>
      <c r="Q30" s="98">
        <f>'SEGMENTY I'!Q20-'SEGMENTY I'!R20</f>
        <v>35338454.120000005</v>
      </c>
      <c r="R30" s="99">
        <v>31245978.989999998</v>
      </c>
    </row>
    <row r="31" spans="1:18" ht="27.95" customHeight="1">
      <c r="A31" s="196" t="s">
        <v>111</v>
      </c>
      <c r="B31" s="419">
        <f>'SEGMENTY I'!B21</f>
        <v>8066056.2699999996</v>
      </c>
      <c r="C31" s="340">
        <f>'SEGMENTY I'!C21-'SEGMENTY I'!D21</f>
        <v>6035880.9000000022</v>
      </c>
      <c r="D31" s="102">
        <f>'SEGMENTY I'!D21-'SEGMENTY I'!E21</f>
        <v>192844.6099999994</v>
      </c>
      <c r="E31" s="299">
        <f>'SEGMENTY I'!E21-'SEGMENTY I'!F21</f>
        <v>2205912.8000000007</v>
      </c>
      <c r="F31" s="103">
        <v>8526580.4499999993</v>
      </c>
      <c r="G31" s="101">
        <f>'SEGMENTY I'!G21-'SEGMENTY I'!H21</f>
        <v>6768735.4199999999</v>
      </c>
      <c r="H31" s="102">
        <f>'SEGMENTY I'!H21-'SEGMENTY I'!I21</f>
        <v>1725343.0299999993</v>
      </c>
      <c r="I31" s="101">
        <f>'SEGMENTY I'!I21-'SEGMENTY I'!J21</f>
        <v>3538317.1400000006</v>
      </c>
      <c r="J31" s="103">
        <v>7038287.6099999994</v>
      </c>
      <c r="K31" s="101">
        <f>'SEGMENTY I'!K21-'SEGMENTY I'!L21</f>
        <v>415032.99999999814</v>
      </c>
      <c r="L31" s="102">
        <f>'SEGMENTY I'!L21-'SEGMENTY I'!M21</f>
        <v>12392382.260000002</v>
      </c>
      <c r="M31" s="101">
        <f>'SEGMENTY I'!M21-'SEGMENTY I'!N21</f>
        <v>-3017865.9699999997</v>
      </c>
      <c r="N31" s="103">
        <v>7003451.9100000001</v>
      </c>
      <c r="O31" s="101">
        <f>'SEGMENTY I'!O21-'SEGMENTY I'!P21</f>
        <v>8924109.1400000006</v>
      </c>
      <c r="P31" s="102">
        <f>'SEGMENTY I'!P21-'SEGMENTY I'!Q21</f>
        <v>-309000</v>
      </c>
      <c r="Q31" s="101">
        <f>'SEGMENTY I'!Q21-'SEGMENTY I'!R21</f>
        <v>6623000</v>
      </c>
      <c r="R31" s="102">
        <v>7026000</v>
      </c>
    </row>
    <row r="32" spans="1:18" ht="27.95" customHeight="1">
      <c r="A32" s="197" t="s">
        <v>112</v>
      </c>
      <c r="B32" s="420">
        <f>SUM(B30:B31)</f>
        <v>42571718.159999996</v>
      </c>
      <c r="C32" s="341">
        <f>C30+C31</f>
        <v>12155426.59</v>
      </c>
      <c r="D32" s="313">
        <f>SUM(D30:D31)</f>
        <v>10676090.400000006</v>
      </c>
      <c r="E32" s="300">
        <f>E30+E31</f>
        <v>36552091.239999995</v>
      </c>
      <c r="F32" s="106">
        <v>43021771.869999997</v>
      </c>
      <c r="G32" s="101">
        <f>'SEGMENTY I'!G22-'SEGMENTY I'!H22</f>
        <v>12800535.289999977</v>
      </c>
      <c r="H32" s="102">
        <f>'SEGMENTY I'!H22-'SEGMENTY I'!I22</f>
        <v>9764560.4600000083</v>
      </c>
      <c r="I32" s="101">
        <f>'SEGMENTY I'!I22-'SEGMENTY I'!J22</f>
        <v>37304877.080000006</v>
      </c>
      <c r="J32" s="106">
        <v>47063932.520000003</v>
      </c>
      <c r="K32" s="101">
        <f>'SEGMENTY I'!K22-'SEGMENTY I'!L22</f>
        <v>9386387.7200000137</v>
      </c>
      <c r="L32" s="102">
        <f>'SEGMENTY I'!L22-'SEGMENTY I'!M22</f>
        <v>20622703.099999994</v>
      </c>
      <c r="M32" s="101">
        <f>'SEGMENTY I'!M22-'SEGMENTY I'!N22</f>
        <v>33072789.419999994</v>
      </c>
      <c r="N32" s="106">
        <v>37782949.68</v>
      </c>
      <c r="O32" s="101">
        <f>'SEGMENTY I'!O22-'SEGMENTY I'!P22</f>
        <v>11327374.25</v>
      </c>
      <c r="P32" s="102">
        <f>'SEGMENTY I'!P22-'SEGMENTY I'!Q22</f>
        <v>8200638.9099999964</v>
      </c>
      <c r="Q32" s="101">
        <f>'SEGMENTY I'!Q22-'SEGMENTY I'!R22</f>
        <v>41961454.120000005</v>
      </c>
      <c r="R32" s="105">
        <v>38271978.989999995</v>
      </c>
    </row>
    <row r="33" spans="1:18" ht="27.95" customHeight="1">
      <c r="A33" s="196"/>
      <c r="B33" s="419"/>
      <c r="C33" s="342"/>
      <c r="D33" s="102"/>
      <c r="E33" s="299"/>
      <c r="F33" s="103"/>
      <c r="G33" s="101"/>
      <c r="H33" s="102"/>
      <c r="I33" s="101"/>
      <c r="J33" s="103"/>
      <c r="K33" s="101"/>
      <c r="L33" s="102"/>
      <c r="M33" s="101"/>
      <c r="N33" s="103"/>
      <c r="O33" s="101"/>
      <c r="P33" s="102"/>
      <c r="Q33" s="101"/>
      <c r="R33" s="102"/>
    </row>
    <row r="34" spans="1:18" ht="27.95" customHeight="1">
      <c r="A34" s="196" t="s">
        <v>113</v>
      </c>
      <c r="B34" s="419">
        <f>'SEGMENTY I'!B24</f>
        <v>28863350.82</v>
      </c>
      <c r="C34" s="340">
        <f>'SEGMENTY I'!C24-'SEGMENTY I'!D24</f>
        <v>9593350.3599999994</v>
      </c>
      <c r="D34" s="102">
        <f>'SEGMENTY I'!D24-'SEGMENTY I'!E24</f>
        <v>16336160.570000008</v>
      </c>
      <c r="E34" s="299">
        <f>'SEGMENTY I'!E24-'SEGMENTY I'!F24</f>
        <v>29643504.859999996</v>
      </c>
      <c r="F34" s="103">
        <v>30758296.550000001</v>
      </c>
      <c r="G34" s="101">
        <f>'SEGMENTY I'!G24-'SEGMENTY I'!H24</f>
        <v>10102112.140000015</v>
      </c>
      <c r="H34" s="102">
        <f>'SEGMENTY I'!H24-'SEGMENTY I'!I24</f>
        <v>11497419.139999978</v>
      </c>
      <c r="I34" s="101">
        <f>'SEGMENTY I'!I24-'SEGMENTY I'!J24</f>
        <v>26101737.690000005</v>
      </c>
      <c r="J34" s="103">
        <v>34356595.5</v>
      </c>
      <c r="K34" s="101">
        <f>'SEGMENTY I'!K24-'SEGMENTY I'!L24</f>
        <v>12371016.391276389</v>
      </c>
      <c r="L34" s="102">
        <f>'SEGMENTY I'!L24-'SEGMENTY I'!M24</f>
        <v>10812058.38000001</v>
      </c>
      <c r="M34" s="101">
        <f>'SEGMENTY I'!M24-'SEGMENTY I'!N24</f>
        <v>30762391.429999996</v>
      </c>
      <c r="N34" s="103">
        <v>27922779.120000001</v>
      </c>
      <c r="O34" s="101">
        <f>'SEGMENTY I'!O24-'SEGMENTY I'!P24</f>
        <v>8250785.599999994</v>
      </c>
      <c r="P34" s="102">
        <f>'SEGMENTY I'!P24-'SEGMENTY I'!Q24</f>
        <v>10427098.07</v>
      </c>
      <c r="Q34" s="101">
        <f>'SEGMENTY I'!Q24-'SEGMENTY I'!R24</f>
        <v>31177507.91</v>
      </c>
      <c r="R34" s="102">
        <v>26535802.989999998</v>
      </c>
    </row>
    <row r="35" spans="1:18" ht="27.95" customHeight="1">
      <c r="A35" s="196" t="s">
        <v>114</v>
      </c>
      <c r="B35" s="419">
        <f>'SEGMENTY I'!B25</f>
        <v>7986475.7300000004</v>
      </c>
      <c r="C35" s="340">
        <f>'SEGMENTY I'!C25-'SEGMENTY I'!D25</f>
        <v>5775142.1000000015</v>
      </c>
      <c r="D35" s="102">
        <f>'SEGMENTY I'!D25-'SEGMENTY I'!E25</f>
        <v>166446.25999999978</v>
      </c>
      <c r="E35" s="299">
        <f>'SEGMENTY I'!E25-'SEGMENTY I'!F25</f>
        <v>2204779.379999999</v>
      </c>
      <c r="F35" s="103">
        <v>8682943.8100000005</v>
      </c>
      <c r="G35" s="101">
        <f>'SEGMENTY I'!G25-'SEGMENTY I'!H25</f>
        <v>6638685.5</v>
      </c>
      <c r="H35" s="102">
        <f>'SEGMENTY I'!H25-'SEGMENTY I'!I25</f>
        <v>1722014.9699999988</v>
      </c>
      <c r="I35" s="101">
        <f>'SEGMENTY I'!I25-'SEGMENTY I'!J25</f>
        <v>3682049.7</v>
      </c>
      <c r="J35" s="103">
        <v>6888434.4799999995</v>
      </c>
      <c r="K35" s="101">
        <f>'SEGMENTY I'!K25-'SEGMENTY I'!L25</f>
        <v>445956.34999999963</v>
      </c>
      <c r="L35" s="102">
        <f>'SEGMENTY I'!L25-'SEGMENTY I'!M25</f>
        <v>12622257.52</v>
      </c>
      <c r="M35" s="101">
        <f>'SEGMENTY I'!M25-'SEGMENTY I'!N25</f>
        <v>-2590412.1599999997</v>
      </c>
      <c r="N35" s="103">
        <v>6583442.5099999998</v>
      </c>
      <c r="O35" s="101">
        <f>'SEGMENTY I'!O25-'SEGMENTY I'!P25</f>
        <v>9074275.6700000018</v>
      </c>
      <c r="P35" s="102">
        <f>'SEGMENTY I'!P25-'SEGMENTY I'!Q25</f>
        <v>-480000</v>
      </c>
      <c r="Q35" s="101">
        <f>'SEGMENTY I'!Q25-'SEGMENTY I'!R25</f>
        <v>6843000</v>
      </c>
      <c r="R35" s="102">
        <v>6745000</v>
      </c>
    </row>
    <row r="36" spans="1:18" ht="27.95" customHeight="1">
      <c r="A36" s="197" t="s">
        <v>115</v>
      </c>
      <c r="B36" s="420">
        <f>SUM(B34:B35)</f>
        <v>36849826.549999997</v>
      </c>
      <c r="C36" s="341">
        <f>C34+C35</f>
        <v>15368492.460000001</v>
      </c>
      <c r="D36" s="313">
        <f>SUM(D34:D35)</f>
        <v>16502606.830000008</v>
      </c>
      <c r="E36" s="300">
        <f>E34+E35</f>
        <v>31848284.239999995</v>
      </c>
      <c r="F36" s="106">
        <v>39441240.359999999</v>
      </c>
      <c r="G36" s="101">
        <f>'SEGMENTY I'!G26-'SEGMENTY I'!H26</f>
        <v>16740797.640000015</v>
      </c>
      <c r="H36" s="102">
        <f>'SEGMENTY I'!H26-'SEGMENTY I'!I26</f>
        <v>13219434.109999985</v>
      </c>
      <c r="I36" s="101">
        <f>'SEGMENTY I'!I26-'SEGMENTY I'!J26</f>
        <v>29783787.390000008</v>
      </c>
      <c r="J36" s="106">
        <v>41245029.979999997</v>
      </c>
      <c r="K36" s="101">
        <f>'SEGMENTY I'!K26-'SEGMENTY I'!L26</f>
        <v>12816972.741276398</v>
      </c>
      <c r="L36" s="102">
        <f>'SEGMENTY I'!L26-'SEGMENTY I'!M26</f>
        <v>23434315.899999999</v>
      </c>
      <c r="M36" s="101">
        <f>'SEGMENTY I'!M26-'SEGMENTY I'!N26</f>
        <v>28171979.269999996</v>
      </c>
      <c r="N36" s="106">
        <v>34506221.630000003</v>
      </c>
      <c r="O36" s="101">
        <f>'SEGMENTY I'!O26-'SEGMENTY I'!P26</f>
        <v>17325061.269999996</v>
      </c>
      <c r="P36" s="102">
        <f>'SEGMENTY I'!P26-'SEGMENTY I'!Q26</f>
        <v>9947098.0699999928</v>
      </c>
      <c r="Q36" s="101">
        <f>'SEGMENTY I'!Q26-'SEGMENTY I'!R26</f>
        <v>38020507.910000011</v>
      </c>
      <c r="R36" s="105">
        <v>33280802.989999998</v>
      </c>
    </row>
    <row r="37" spans="1:18" ht="27.95" customHeight="1">
      <c r="A37" s="196"/>
      <c r="B37" s="419"/>
      <c r="C37" s="340"/>
      <c r="D37" s="102"/>
      <c r="E37" s="299"/>
      <c r="F37" s="103"/>
      <c r="G37" s="101"/>
      <c r="H37" s="102"/>
      <c r="I37" s="101"/>
      <c r="J37" s="103"/>
      <c r="K37" s="101"/>
      <c r="L37" s="102"/>
      <c r="M37" s="101"/>
      <c r="N37" s="103"/>
      <c r="O37" s="101"/>
      <c r="P37" s="102"/>
      <c r="Q37" s="101"/>
      <c r="R37" s="102"/>
    </row>
    <row r="38" spans="1:18" ht="27.95" customHeight="1">
      <c r="A38" s="197" t="s">
        <v>116</v>
      </c>
      <c r="B38" s="420">
        <f>B32-B36</f>
        <v>5721891.6099999994</v>
      </c>
      <c r="C38" s="341">
        <f>C32-C36</f>
        <v>-3213065.870000001</v>
      </c>
      <c r="D38" s="313">
        <f>D32-D36</f>
        <v>-5826516.4300000016</v>
      </c>
      <c r="E38" s="300">
        <f>E32-E36</f>
        <v>4703807</v>
      </c>
      <c r="F38" s="106">
        <v>3580531.51</v>
      </c>
      <c r="G38" s="101">
        <f>'SEGMENTY I'!G28-'SEGMENTY I'!H28</f>
        <v>-3940262.3500000276</v>
      </c>
      <c r="H38" s="102">
        <f>'SEGMENTY I'!H28-'SEGMENTY I'!I28</f>
        <v>-3454873.6499999762</v>
      </c>
      <c r="I38" s="101">
        <f>'SEGMENTY I'!I28-'SEGMENTY I'!J28</f>
        <v>7521089.6899999976</v>
      </c>
      <c r="J38" s="106">
        <v>5818902.5400000066</v>
      </c>
      <c r="K38" s="101">
        <f>'SEGMENTY I'!K28-'SEGMENTY I'!L28</f>
        <v>-3430585.0212763939</v>
      </c>
      <c r="L38" s="102">
        <f>'SEGMENTY I'!L28-'SEGMENTY I'!M28</f>
        <v>-2811612.8</v>
      </c>
      <c r="M38" s="101">
        <f>'SEGMENTY I'!M28-'SEGMENTY I'!N28</f>
        <v>4900810.1500000004</v>
      </c>
      <c r="N38" s="106">
        <v>3276728.05</v>
      </c>
      <c r="O38" s="101">
        <f>'SEGMENTY I'!O28-'SEGMENTY I'!P28</f>
        <v>-5997687.0199999996</v>
      </c>
      <c r="P38" s="102">
        <f>'SEGMENTY I'!P28-'SEGMENTY I'!Q28</f>
        <v>-1746459.1600000011</v>
      </c>
      <c r="Q38" s="101">
        <f>'SEGMENTY I'!Q28-'SEGMENTY I'!R28</f>
        <v>3940946.2100000009</v>
      </c>
      <c r="R38" s="105">
        <v>4991176</v>
      </c>
    </row>
    <row r="39" spans="1:18" ht="27.95" customHeight="1"/>
    <row r="40" spans="1:18" ht="27.95" customHeight="1"/>
    <row r="41" spans="1:18" ht="27.95" customHeight="1"/>
    <row r="42" spans="1:18" ht="27.95" customHeight="1"/>
    <row r="43" spans="1:18" ht="27.95" customHeight="1"/>
    <row r="44" spans="1:18" ht="27.95" customHeight="1"/>
    <row r="45" spans="1:18" ht="27.95" customHeight="1"/>
    <row r="46" spans="1:18" ht="27.95" customHeight="1"/>
    <row r="47" spans="1:18" ht="27.95" customHeight="1"/>
    <row r="48" spans="1:18" ht="27.95" customHeight="1"/>
    <row r="49" spans="1:18" ht="27.95" customHeight="1"/>
    <row r="50" spans="1:18" ht="27.95" customHeight="1"/>
    <row r="51" spans="1:18" ht="27.95" customHeight="1">
      <c r="A51" s="150" t="s">
        <v>160</v>
      </c>
      <c r="B51" s="294"/>
      <c r="C51" s="150"/>
      <c r="D51" s="297"/>
    </row>
    <row r="52" spans="1:18" ht="27.95" customHeight="1">
      <c r="A52" s="7"/>
      <c r="B52" s="338"/>
      <c r="C52" s="7"/>
      <c r="D52" s="29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8" ht="27.95" customHeight="1">
      <c r="A53" s="194"/>
      <c r="B53" s="421" t="s">
        <v>202</v>
      </c>
      <c r="C53" s="339" t="s">
        <v>201</v>
      </c>
      <c r="D53" s="95" t="s">
        <v>199</v>
      </c>
      <c r="E53" s="302" t="s">
        <v>196</v>
      </c>
      <c r="F53" s="301" t="s">
        <v>174</v>
      </c>
      <c r="G53" s="94" t="s">
        <v>121</v>
      </c>
      <c r="H53" s="95" t="s">
        <v>25</v>
      </c>
      <c r="I53" s="94" t="s">
        <v>26</v>
      </c>
      <c r="J53" s="97" t="s">
        <v>16</v>
      </c>
      <c r="K53" s="94" t="s">
        <v>27</v>
      </c>
      <c r="L53" s="95" t="s">
        <v>28</v>
      </c>
      <c r="M53" s="94" t="s">
        <v>29</v>
      </c>
      <c r="N53" s="97" t="s">
        <v>20</v>
      </c>
      <c r="O53" s="94" t="s">
        <v>30</v>
      </c>
      <c r="P53" s="95" t="s">
        <v>31</v>
      </c>
      <c r="Q53" s="94" t="s">
        <v>32</v>
      </c>
      <c r="R53" s="95" t="s">
        <v>24</v>
      </c>
    </row>
    <row r="54" spans="1:18" ht="27.95" customHeight="1">
      <c r="A54" s="195" t="s">
        <v>117</v>
      </c>
      <c r="B54" s="418">
        <f>'SEGMENTY I'!B34</f>
        <v>5949873.9699999997</v>
      </c>
      <c r="C54" s="340">
        <f>'SEGMENTY I'!C34-'SEGMENTY I'!D34</f>
        <v>24482446.350000001</v>
      </c>
      <c r="D54" s="314">
        <f>'SEGMENTY I'!D34-'SEGMENTY I'!E34</f>
        <v>7219803.0399999991</v>
      </c>
      <c r="E54" s="303">
        <f>'SEGMENTY I'!E34-'SEGMENTY I'!F34</f>
        <v>7622579.3800000008</v>
      </c>
      <c r="F54" s="100">
        <v>4579654.01</v>
      </c>
      <c r="G54" s="98">
        <f>'SEGMENTY I'!G34-'SEGMENTY I'!H34</f>
        <v>21644114.790000007</v>
      </c>
      <c r="H54" s="99">
        <f>'SEGMENTY I'!H34-'SEGMENTY I'!I34</f>
        <v>10385750.949999996</v>
      </c>
      <c r="I54" s="98">
        <f>'SEGMENTY I'!I34-'SEGMENTY I'!J34</f>
        <v>1759979.3499999999</v>
      </c>
      <c r="J54" s="100">
        <v>1249686.26</v>
      </c>
      <c r="K54" s="98">
        <f>'SEGMENTY I'!K34-'SEGMENTY I'!L34</f>
        <v>16538864.210000001</v>
      </c>
      <c r="L54" s="99">
        <f>'SEGMENTY I'!L34-'SEGMENTY I'!M34</f>
        <v>2683497.6</v>
      </c>
      <c r="M54" s="98">
        <f>'SEGMENTY I'!M34-'SEGMENTY I'!N34</f>
        <v>1476550.6099999999</v>
      </c>
      <c r="N54" s="100">
        <v>1482749.54</v>
      </c>
      <c r="O54" s="98">
        <f>'SEGMENTY I'!O34-'SEGMENTY I'!P34</f>
        <v>12321005.199999999</v>
      </c>
      <c r="P54" s="99">
        <f>'SEGMENTY I'!P34-'SEGMENTY I'!Q34</f>
        <v>3290000</v>
      </c>
      <c r="Q54" s="98">
        <f>'SEGMENTY I'!Q34-'SEGMENTY I'!R34</f>
        <v>465000</v>
      </c>
      <c r="R54" s="99">
        <v>368000</v>
      </c>
    </row>
    <row r="55" spans="1:18" ht="27.95" customHeight="1">
      <c r="A55" s="196" t="s">
        <v>111</v>
      </c>
      <c r="B55" s="419">
        <f>'SEGMENTY I'!B35</f>
        <v>488547.37</v>
      </c>
      <c r="C55" s="340">
        <f>'SEGMENTY I'!C35-'SEGMENTY I'!D35</f>
        <v>687639.38</v>
      </c>
      <c r="D55" s="102">
        <f>'SEGMENTY I'!D35-'SEGMENTY I'!E35</f>
        <v>-825659.39</v>
      </c>
      <c r="E55" s="299">
        <f>'SEGMENTY I'!E35-'SEGMENTY I'!F35</f>
        <v>832107.16</v>
      </c>
      <c r="F55" s="103">
        <v>0</v>
      </c>
      <c r="G55" s="101">
        <f>'SEGMENTY I'!G35-'SEGMENTY I'!H35</f>
        <v>0</v>
      </c>
      <c r="H55" s="102">
        <f>'SEGMENTY I'!H35-'SEGMENTY I'!I35</f>
        <v>0</v>
      </c>
      <c r="I55" s="101">
        <f>'SEGMENTY I'!I35-'SEGMENTY I'!J35</f>
        <v>0</v>
      </c>
      <c r="J55" s="103">
        <v>0</v>
      </c>
      <c r="K55" s="101">
        <f>'SEGMENTY I'!K35-'SEGMENTY I'!L35</f>
        <v>0</v>
      </c>
      <c r="L55" s="102">
        <f>'SEGMENTY I'!L35-'SEGMENTY I'!M35</f>
        <v>0</v>
      </c>
      <c r="M55" s="101">
        <f>'SEGMENTY I'!M35-'SEGMENTY I'!N35</f>
        <v>0</v>
      </c>
      <c r="N55" s="103">
        <v>0</v>
      </c>
      <c r="O55" s="101">
        <f>'SEGMENTY I'!O35-'SEGMENTY I'!P35</f>
        <v>0</v>
      </c>
      <c r="P55" s="102">
        <f>'SEGMENTY I'!P35-'SEGMENTY I'!Q35</f>
        <v>0</v>
      </c>
      <c r="Q55" s="101">
        <f>'SEGMENTY I'!Q35-'SEGMENTY I'!R35</f>
        <v>0</v>
      </c>
      <c r="R55" s="102">
        <v>0</v>
      </c>
    </row>
    <row r="56" spans="1:18" ht="27.95" customHeight="1">
      <c r="A56" s="197" t="s">
        <v>112</v>
      </c>
      <c r="B56" s="420">
        <f>SUM(B54:B55)</f>
        <v>6438421.3399999999</v>
      </c>
      <c r="C56" s="341">
        <f>C54+C55</f>
        <v>25170085.73</v>
      </c>
      <c r="D56" s="313">
        <f>SUM(D54:D55)</f>
        <v>6394143.6499999994</v>
      </c>
      <c r="E56" s="300">
        <f>E54+E55</f>
        <v>8454686.540000001</v>
      </c>
      <c r="F56" s="106">
        <v>4579654.01</v>
      </c>
      <c r="G56" s="101">
        <f>'SEGMENTY I'!G36-'SEGMENTY I'!H36</f>
        <v>21644114.790000007</v>
      </c>
      <c r="H56" s="102">
        <f>'SEGMENTY I'!H36-'SEGMENTY I'!I36</f>
        <v>10385750.949999996</v>
      </c>
      <c r="I56" s="101">
        <f>'SEGMENTY I'!I36-'SEGMENTY I'!J36</f>
        <v>1759979.3499999999</v>
      </c>
      <c r="J56" s="106">
        <v>1249686.26</v>
      </c>
      <c r="K56" s="101">
        <f>'SEGMENTY I'!K36-'SEGMENTY I'!L36</f>
        <v>16538864.210000001</v>
      </c>
      <c r="L56" s="102">
        <f>'SEGMENTY I'!L36-'SEGMENTY I'!M36</f>
        <v>2683497.6</v>
      </c>
      <c r="M56" s="101">
        <f>'SEGMENTY I'!M36-'SEGMENTY I'!N36</f>
        <v>1476550.6099999999</v>
      </c>
      <c r="N56" s="106">
        <v>1482749.54</v>
      </c>
      <c r="O56" s="101">
        <f>'SEGMENTY I'!O36-'SEGMENTY I'!P36</f>
        <v>12321005.199999999</v>
      </c>
      <c r="P56" s="102">
        <f>'SEGMENTY I'!P36-'SEGMENTY I'!Q36</f>
        <v>3290000</v>
      </c>
      <c r="Q56" s="101">
        <f>'SEGMENTY I'!Q36-'SEGMENTY I'!R36</f>
        <v>465000</v>
      </c>
      <c r="R56" s="105">
        <v>368000</v>
      </c>
    </row>
    <row r="57" spans="1:18" ht="27.95" customHeight="1">
      <c r="A57" s="196"/>
      <c r="B57" s="419"/>
      <c r="C57" s="342"/>
      <c r="D57" s="102"/>
      <c r="E57" s="299"/>
      <c r="F57" s="103"/>
      <c r="G57" s="101"/>
      <c r="H57" s="102"/>
      <c r="I57" s="101"/>
      <c r="J57" s="103"/>
      <c r="K57" s="101"/>
      <c r="L57" s="102"/>
      <c r="M57" s="101"/>
      <c r="N57" s="103"/>
      <c r="O57" s="101"/>
      <c r="P57" s="102"/>
      <c r="Q57" s="101"/>
      <c r="R57" s="102"/>
    </row>
    <row r="58" spans="1:18" ht="27.95" customHeight="1">
      <c r="A58" s="196" t="s">
        <v>113</v>
      </c>
      <c r="B58" s="419">
        <f>'SEGMENTY I'!B38</f>
        <v>5756763.2300000004</v>
      </c>
      <c r="C58" s="340">
        <f>'SEGMENTY I'!C38-'SEGMENTY I'!D38</f>
        <v>20472315.409999996</v>
      </c>
      <c r="D58" s="102">
        <f>'SEGMENTY I'!D38-'SEGMENTY I'!E38</f>
        <v>7462853.2000000011</v>
      </c>
      <c r="E58" s="299">
        <f>'SEGMENTY I'!E38-'SEGMENTY I'!F38</f>
        <v>8188929.8299999991</v>
      </c>
      <c r="F58" s="103">
        <v>5565163.54</v>
      </c>
      <c r="G58" s="101">
        <f>'SEGMENTY I'!G38-'SEGMENTY I'!H38</f>
        <v>20185498.479999997</v>
      </c>
      <c r="H58" s="102">
        <f>'SEGMENTY I'!H38-'SEGMENTY I'!I38</f>
        <v>10049715.25</v>
      </c>
      <c r="I58" s="101">
        <f>'SEGMENTY I'!I38-'SEGMENTY I'!J38</f>
        <v>2020643.4099999997</v>
      </c>
      <c r="J58" s="103">
        <v>1875139.37</v>
      </c>
      <c r="K58" s="101">
        <f>'SEGMENTY I'!K38-'SEGMENTY I'!L38</f>
        <v>15563260.359254502</v>
      </c>
      <c r="L58" s="102">
        <f>'SEGMENTY I'!L38-'SEGMENTY I'!M38</f>
        <v>3901082.1400521388</v>
      </c>
      <c r="M58" s="101">
        <f>'SEGMENTY I'!M38-'SEGMENTY I'!N38</f>
        <v>2808228.3917556475</v>
      </c>
      <c r="N58" s="103">
        <v>1470771.6082443525</v>
      </c>
      <c r="O58" s="101">
        <f>'SEGMENTY I'!O38-'SEGMENTY I'!P38</f>
        <v>9680731.1289747972</v>
      </c>
      <c r="P58" s="102">
        <f>'SEGMENTY I'!P38-'SEGMENTY I'!Q38</f>
        <v>2839000</v>
      </c>
      <c r="Q58" s="101">
        <f>'SEGMENTY I'!Q38-'SEGMENTY I'!R38</f>
        <v>726000</v>
      </c>
      <c r="R58" s="102">
        <v>643000</v>
      </c>
    </row>
    <row r="59" spans="1:18" ht="27.95" customHeight="1">
      <c r="A59" s="196" t="s">
        <v>114</v>
      </c>
      <c r="B59" s="419">
        <f>'SEGMENTY I'!B39</f>
        <v>478195.61</v>
      </c>
      <c r="C59" s="340">
        <f>'SEGMENTY I'!C39-'SEGMENTY I'!D39</f>
        <v>564670.13</v>
      </c>
      <c r="D59" s="102">
        <f>'SEGMENTY I'!D39-'SEGMENTY I'!E39</f>
        <v>-823352.21</v>
      </c>
      <c r="E59" s="299">
        <f>'SEGMENTY I'!E39-'SEGMENTY I'!F39</f>
        <v>857534.1</v>
      </c>
      <c r="F59" s="103">
        <v>0</v>
      </c>
      <c r="G59" s="101">
        <f>'SEGMENTY I'!G39-'SEGMENTY I'!H39</f>
        <v>0</v>
      </c>
      <c r="H59" s="102">
        <f>'SEGMENTY I'!H39-'SEGMENTY I'!I39</f>
        <v>0</v>
      </c>
      <c r="I59" s="101">
        <f>'SEGMENTY I'!I39-'SEGMENTY I'!J39</f>
        <v>0</v>
      </c>
      <c r="J59" s="103">
        <v>0</v>
      </c>
      <c r="K59" s="101">
        <f>'SEGMENTY I'!K39-'SEGMENTY I'!L39</f>
        <v>0</v>
      </c>
      <c r="L59" s="102">
        <f>'SEGMENTY I'!L39-'SEGMENTY I'!M39</f>
        <v>0</v>
      </c>
      <c r="M59" s="101">
        <f>'SEGMENTY I'!M39-'SEGMENTY I'!N39</f>
        <v>0</v>
      </c>
      <c r="N59" s="103">
        <v>0</v>
      </c>
      <c r="O59" s="101">
        <f>'SEGMENTY I'!O39-'SEGMENTY I'!P39</f>
        <v>0</v>
      </c>
      <c r="P59" s="102">
        <f>'SEGMENTY I'!P39-'SEGMENTY I'!Q39</f>
        <v>0</v>
      </c>
      <c r="Q59" s="101">
        <f>'SEGMENTY I'!Q39-'SEGMENTY I'!R39</f>
        <v>0</v>
      </c>
      <c r="R59" s="102">
        <v>0</v>
      </c>
    </row>
    <row r="60" spans="1:18" ht="27.95" customHeight="1">
      <c r="A60" s="197" t="s">
        <v>115</v>
      </c>
      <c r="B60" s="420">
        <f>SUM(B58:B59)</f>
        <v>6234958.8400000008</v>
      </c>
      <c r="C60" s="341">
        <f>C58+C59</f>
        <v>21036985.539999995</v>
      </c>
      <c r="D60" s="313">
        <f>SUM(D58:D59)</f>
        <v>6639500.9900000012</v>
      </c>
      <c r="E60" s="300">
        <f>E58+E59</f>
        <v>9046463.9299999997</v>
      </c>
      <c r="F60" s="106">
        <v>5565163.54</v>
      </c>
      <c r="G60" s="101">
        <f>'SEGMENTY I'!G40-'SEGMENTY I'!H40</f>
        <v>20185498.479999997</v>
      </c>
      <c r="H60" s="102">
        <f>'SEGMENTY I'!H40-'SEGMENTY I'!I40</f>
        <v>10049715.25</v>
      </c>
      <c r="I60" s="101">
        <f>'SEGMENTY I'!I40-'SEGMENTY I'!J40</f>
        <v>2020643.4099999997</v>
      </c>
      <c r="J60" s="106">
        <v>1875139.37</v>
      </c>
      <c r="K60" s="101">
        <f>'SEGMENTY I'!K40-'SEGMENTY I'!L40</f>
        <v>15563260.359254502</v>
      </c>
      <c r="L60" s="102">
        <f>'SEGMENTY I'!L40-'SEGMENTY I'!M40</f>
        <v>3901082.1400521388</v>
      </c>
      <c r="M60" s="101">
        <f>'SEGMENTY I'!M40-'SEGMENTY I'!N40</f>
        <v>2808228.3917556475</v>
      </c>
      <c r="N60" s="106">
        <v>1470771.6082443525</v>
      </c>
      <c r="O60" s="101">
        <f>'SEGMENTY I'!O40-'SEGMENTY I'!P40</f>
        <v>9680731.1289747972</v>
      </c>
      <c r="P60" s="102">
        <f>'SEGMENTY I'!P40-'SEGMENTY I'!Q40</f>
        <v>2839000</v>
      </c>
      <c r="Q60" s="101">
        <f>'SEGMENTY I'!Q40-'SEGMENTY I'!R40</f>
        <v>726000</v>
      </c>
      <c r="R60" s="105">
        <v>643000</v>
      </c>
    </row>
    <row r="61" spans="1:18" ht="27.95" customHeight="1">
      <c r="A61" s="196"/>
      <c r="B61" s="419"/>
      <c r="C61" s="340"/>
      <c r="D61" s="102"/>
      <c r="E61" s="299"/>
      <c r="F61" s="103"/>
      <c r="G61" s="101"/>
      <c r="H61" s="102"/>
      <c r="I61" s="101"/>
      <c r="J61" s="103"/>
      <c r="K61" s="101"/>
      <c r="L61" s="102"/>
      <c r="M61" s="101"/>
      <c r="N61" s="103"/>
      <c r="O61" s="101"/>
      <c r="P61" s="102"/>
      <c r="Q61" s="101"/>
      <c r="R61" s="102"/>
    </row>
    <row r="62" spans="1:18" ht="27.95" customHeight="1">
      <c r="A62" s="197" t="s">
        <v>116</v>
      </c>
      <c r="B62" s="420">
        <f>B56-B60</f>
        <v>203462.49999999907</v>
      </c>
      <c r="C62" s="341">
        <f>C56-C60</f>
        <v>4133100.1900000051</v>
      </c>
      <c r="D62" s="313">
        <f>D56-D60</f>
        <v>-245357.34000000171</v>
      </c>
      <c r="E62" s="300">
        <f>E56-E60</f>
        <v>-591777.38999999873</v>
      </c>
      <c r="F62" s="106">
        <v>-985509.53</v>
      </c>
      <c r="G62" s="101">
        <f>'SEGMENTY I'!G42-'SEGMENTY I'!H42</f>
        <v>1458616.31</v>
      </c>
      <c r="H62" s="102">
        <f>'SEGMENTY I'!H42-'SEGMENTY I'!I42</f>
        <v>336035.70000000007</v>
      </c>
      <c r="I62" s="101">
        <f>'SEGMENTY I'!I42-'SEGMENTY I'!J42</f>
        <v>-260664.06000000006</v>
      </c>
      <c r="J62" s="106">
        <v>-625453.11</v>
      </c>
      <c r="K62" s="101">
        <f>'SEGMENTY I'!K42-'SEGMENTY I'!L42</f>
        <v>975603.8507454982</v>
      </c>
      <c r="L62" s="102">
        <f>'SEGMENTY I'!L42-'SEGMENTY I'!M42</f>
        <v>-1217584.5400521387</v>
      </c>
      <c r="M62" s="101">
        <f>'SEGMENTY I'!M42-'SEGMENTY I'!N42</f>
        <v>-1331677.7817556476</v>
      </c>
      <c r="N62" s="106">
        <v>11977.931755647529</v>
      </c>
      <c r="O62" s="101">
        <f>'SEGMENTY I'!O42-'SEGMENTY I'!P42</f>
        <v>2640274.0710252021</v>
      </c>
      <c r="P62" s="102">
        <f>'SEGMENTY I'!P42-'SEGMENTY I'!Q42</f>
        <v>451000</v>
      </c>
      <c r="Q62" s="101">
        <f>'SEGMENTY I'!Q42-'SEGMENTY I'!R42</f>
        <v>-261000</v>
      </c>
      <c r="R62" s="105">
        <v>-275000</v>
      </c>
    </row>
    <row r="63" spans="1:18" ht="27.95" customHeight="1">
      <c r="A63" s="7"/>
      <c r="B63" s="338"/>
      <c r="C63" s="7"/>
      <c r="D63" s="296"/>
      <c r="E63" s="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8" ht="27.95" customHeight="1">
      <c r="A64" s="7"/>
      <c r="B64" s="338"/>
      <c r="C64" s="7"/>
      <c r="D64" s="296"/>
      <c r="E64" s="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8" ht="27.95" customHeight="1"/>
    <row r="66" spans="1:18" ht="27.95" customHeight="1"/>
    <row r="67" spans="1:18" ht="27.95" customHeight="1"/>
    <row r="68" spans="1:18" ht="27.95" customHeight="1"/>
    <row r="69" spans="1:18" ht="27.95" customHeight="1"/>
    <row r="70" spans="1:18" ht="27.95" customHeight="1"/>
    <row r="71" spans="1:18" ht="27.95" customHeight="1"/>
    <row r="72" spans="1:18" ht="27.95" customHeight="1"/>
    <row r="73" spans="1:18" ht="27.95" customHeight="1"/>
    <row r="74" spans="1:18" ht="27.95" customHeight="1"/>
    <row r="75" spans="1:18" ht="27.95" customHeight="1">
      <c r="A75" s="150" t="s">
        <v>159</v>
      </c>
      <c r="B75" s="294"/>
      <c r="C75" s="150"/>
      <c r="D75" s="297"/>
    </row>
    <row r="76" spans="1:18" ht="27.95" customHeight="1">
      <c r="A76" s="7"/>
      <c r="B76" s="338"/>
      <c r="C76" s="7"/>
      <c r="D76" s="296"/>
      <c r="E76" s="7"/>
      <c r="F76" s="199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8" ht="27.95" customHeight="1">
      <c r="A77" s="194"/>
      <c r="B77" s="421" t="s">
        <v>202</v>
      </c>
      <c r="C77" s="339" t="s">
        <v>201</v>
      </c>
      <c r="D77" s="95" t="s">
        <v>199</v>
      </c>
      <c r="E77" s="302" t="s">
        <v>196</v>
      </c>
      <c r="F77" s="301" t="s">
        <v>174</v>
      </c>
      <c r="G77" s="94" t="s">
        <v>121</v>
      </c>
      <c r="H77" s="95" t="s">
        <v>25</v>
      </c>
      <c r="I77" s="94" t="s">
        <v>26</v>
      </c>
      <c r="J77" s="97" t="s">
        <v>16</v>
      </c>
      <c r="K77" s="94" t="s">
        <v>27</v>
      </c>
      <c r="L77" s="95" t="s">
        <v>28</v>
      </c>
      <c r="M77" s="94" t="s">
        <v>29</v>
      </c>
      <c r="N77" s="97" t="s">
        <v>20</v>
      </c>
      <c r="O77" s="94" t="s">
        <v>30</v>
      </c>
      <c r="P77" s="95" t="s">
        <v>31</v>
      </c>
      <c r="Q77" s="94" t="s">
        <v>32</v>
      </c>
      <c r="R77" s="95" t="s">
        <v>24</v>
      </c>
    </row>
    <row r="78" spans="1:18" ht="27.95" customHeight="1">
      <c r="A78" s="195" t="s">
        <v>117</v>
      </c>
      <c r="B78" s="418">
        <f>'SEGMENTY I'!B48</f>
        <v>2912570.63</v>
      </c>
      <c r="C78" s="340">
        <f>'SEGMENTY I'!C48-'SEGMENTY I'!D48</f>
        <v>5212391.03</v>
      </c>
      <c r="D78" s="314">
        <f>'SEGMENTY I'!D48-'SEGMENTY I'!E48</f>
        <v>1883031.3099999996</v>
      </c>
      <c r="E78" s="303">
        <f>'SEGMENTY I'!E48-'SEGMENTY I'!F48</f>
        <v>2557946.1200000006</v>
      </c>
      <c r="F78" s="292">
        <v>3132816.28</v>
      </c>
      <c r="G78" s="98">
        <f>'SEGMENTY I'!G48-'SEGMENTY I'!H48</f>
        <v>1503021.9499999993</v>
      </c>
      <c r="H78" s="99">
        <f>'SEGMENTY I'!H48-'SEGMENTY I'!I48</f>
        <v>3193145.1800000034</v>
      </c>
      <c r="I78" s="98">
        <f>'SEGMENTY I'!I48-'SEGMENTY I'!J48</f>
        <v>3582094.7799999979</v>
      </c>
      <c r="J78" s="100">
        <v>3675247.14</v>
      </c>
      <c r="K78" s="98">
        <f>'SEGMENTY I'!K48-'SEGMENTY I'!L48</f>
        <v>4627415.93</v>
      </c>
      <c r="L78" s="99">
        <f>'SEGMENTY I'!L48-'SEGMENTY I'!M48</f>
        <v>4811445.7500000019</v>
      </c>
      <c r="M78" s="98">
        <f>'SEGMENTY I'!M48-'SEGMENTY I'!N48</f>
        <v>5317312.709999999</v>
      </c>
      <c r="N78" s="100">
        <v>4682279.0500000007</v>
      </c>
      <c r="O78" s="98">
        <f>'SEGMENTY I'!O48-'SEGMENTY I'!P48</f>
        <v>8754076.9300000034</v>
      </c>
      <c r="P78" s="99">
        <f>'SEGMENTY I'!P48-'SEGMENTY I'!Q48</f>
        <v>4238000</v>
      </c>
      <c r="Q78" s="98">
        <f>'SEGMENTY I'!Q48-'SEGMENTY I'!R48</f>
        <v>4720000</v>
      </c>
      <c r="R78" s="99">
        <v>4139000</v>
      </c>
    </row>
    <row r="79" spans="1:18" ht="27.95" customHeight="1">
      <c r="A79" s="196" t="s">
        <v>111</v>
      </c>
      <c r="B79" s="419">
        <f>'SEGMENTY I'!B49</f>
        <v>3684722.17</v>
      </c>
      <c r="C79" s="340">
        <f>'SEGMENTY I'!C49-'SEGMENTY I'!D49</f>
        <v>577902.12999999896</v>
      </c>
      <c r="D79" s="102">
        <f>'SEGMENTY I'!D49-'SEGMENTY I'!E49</f>
        <v>5926338.54</v>
      </c>
      <c r="E79" s="299">
        <f>'SEGMENTY I'!E49-'SEGMENTY I'!F49</f>
        <v>1870000.4900000002</v>
      </c>
      <c r="F79" s="293">
        <v>3889181.71</v>
      </c>
      <c r="G79" s="101">
        <f>'SEGMENTY I'!G49-'SEGMENTY I'!H49</f>
        <v>3509099.25</v>
      </c>
      <c r="H79" s="102">
        <f>'SEGMENTY I'!H49-'SEGMENTY I'!I49</f>
        <v>2505482.7799999993</v>
      </c>
      <c r="I79" s="101">
        <f>'SEGMENTY I'!I49-'SEGMENTY I'!J49</f>
        <v>2438221.4200000009</v>
      </c>
      <c r="J79" s="103">
        <v>2379861.4699999997</v>
      </c>
      <c r="K79" s="101">
        <f>'SEGMENTY I'!K49-'SEGMENTY I'!L49</f>
        <v>1428534.4599999986</v>
      </c>
      <c r="L79" s="102">
        <f>'SEGMENTY I'!L49-'SEGMENTY I'!M49</f>
        <v>138460.16999999946</v>
      </c>
      <c r="M79" s="101">
        <f>'SEGMENTY I'!M49-'SEGMENTY I'!N49</f>
        <v>1928640.2300000004</v>
      </c>
      <c r="N79" s="103">
        <v>2056945.71</v>
      </c>
      <c r="O79" s="101">
        <f>'SEGMENTY I'!O49-'SEGMENTY I'!P49</f>
        <v>-582277.34999999963</v>
      </c>
      <c r="P79" s="102">
        <f>'SEGMENTY I'!P49-'SEGMENTY I'!Q49</f>
        <v>4162000</v>
      </c>
      <c r="Q79" s="101">
        <f>'SEGMENTY I'!Q49-'SEGMENTY I'!R49</f>
        <v>1109000</v>
      </c>
      <c r="R79" s="102">
        <v>2828000</v>
      </c>
    </row>
    <row r="80" spans="1:18" ht="27.95" customHeight="1">
      <c r="A80" s="197" t="s">
        <v>112</v>
      </c>
      <c r="B80" s="420">
        <f>SUM(B78:B79)</f>
        <v>6597292.7999999998</v>
      </c>
      <c r="C80" s="341">
        <f>C78+C79</f>
        <v>5790293.1599999992</v>
      </c>
      <c r="D80" s="313">
        <f>SUM(D78:D79)</f>
        <v>7809369.8499999996</v>
      </c>
      <c r="E80" s="300">
        <f>E78+E79</f>
        <v>4427946.6100000013</v>
      </c>
      <c r="F80" s="106">
        <v>7021997.9900000002</v>
      </c>
      <c r="G80" s="101">
        <f>'SEGMENTY I'!G50-'SEGMENTY I'!H50</f>
        <v>5012121.1999999955</v>
      </c>
      <c r="H80" s="102">
        <f>'SEGMENTY I'!H50-'SEGMENTY I'!I50</f>
        <v>5698627.9600000046</v>
      </c>
      <c r="I80" s="101">
        <f>'SEGMENTY I'!I50-'SEGMENTY I'!J50</f>
        <v>6020316.1999999993</v>
      </c>
      <c r="J80" s="106">
        <v>6055108.6099999994</v>
      </c>
      <c r="K80" s="101">
        <f>'SEGMENTY I'!K50-'SEGMENTY I'!L50</f>
        <v>6055950.3899999969</v>
      </c>
      <c r="L80" s="102">
        <f>'SEGMENTY I'!L50-'SEGMENTY I'!M50</f>
        <v>4949905.9200000018</v>
      </c>
      <c r="M80" s="101">
        <f>'SEGMENTY I'!M50-'SEGMENTY I'!N50</f>
        <v>7245952.9399999985</v>
      </c>
      <c r="N80" s="106">
        <v>6739224.7600000007</v>
      </c>
      <c r="O80" s="101">
        <f>'SEGMENTY I'!O50-'SEGMENTY I'!P50</f>
        <v>8171799.5800000057</v>
      </c>
      <c r="P80" s="102">
        <f>'SEGMENTY I'!P50-'SEGMENTY I'!Q50</f>
        <v>8400000</v>
      </c>
      <c r="Q80" s="101">
        <f>'SEGMENTY I'!Q50-'SEGMENTY I'!R50</f>
        <v>5829000</v>
      </c>
      <c r="R80" s="105">
        <v>6967000</v>
      </c>
    </row>
    <row r="81" spans="1:18" ht="27.95" customHeight="1">
      <c r="A81" s="196"/>
      <c r="B81" s="419"/>
      <c r="C81" s="342"/>
      <c r="D81" s="102"/>
      <c r="E81" s="299"/>
      <c r="F81" s="106"/>
      <c r="G81" s="101"/>
      <c r="H81" s="102"/>
      <c r="I81" s="101"/>
      <c r="J81" s="103"/>
      <c r="K81" s="101"/>
      <c r="L81" s="102"/>
      <c r="M81" s="101"/>
      <c r="N81" s="103"/>
      <c r="O81" s="101"/>
      <c r="P81" s="102"/>
      <c r="Q81" s="101"/>
      <c r="R81" s="102"/>
    </row>
    <row r="82" spans="1:18" ht="27.95" customHeight="1">
      <c r="A82" s="196" t="s">
        <v>113</v>
      </c>
      <c r="B82" s="419">
        <f>'SEGMENTY I'!B52</f>
        <v>2366933.69</v>
      </c>
      <c r="C82" s="340">
        <f>'SEGMENTY I'!C52-'SEGMENTY I'!D52</f>
        <v>4493790.8</v>
      </c>
      <c r="D82" s="102">
        <f>'SEGMENTY I'!D52-'SEGMENTY I'!E52</f>
        <v>574202.13999999966</v>
      </c>
      <c r="E82" s="299">
        <f>'SEGMENTY I'!E52-'SEGMENTY I'!F52</f>
        <v>1513087.6600000001</v>
      </c>
      <c r="F82" s="106">
        <v>2450498.17</v>
      </c>
      <c r="G82" s="101">
        <f>'SEGMENTY I'!G52-'SEGMENTY I'!H52</f>
        <v>-483855.59445469733</v>
      </c>
      <c r="H82" s="102">
        <f>'SEGMENTY I'!H52-'SEGMENTY I'!I52</f>
        <v>2367368.8973069452</v>
      </c>
      <c r="I82" s="101">
        <f>'SEGMENTY I'!I52-'SEGMENTY I'!J52</f>
        <v>2402171.4674212029</v>
      </c>
      <c r="J82" s="103">
        <v>3025340.5297265491</v>
      </c>
      <c r="K82" s="101">
        <f>'SEGMENTY I'!K52-'SEGMENTY I'!L52</f>
        <v>3907933.1089588739</v>
      </c>
      <c r="L82" s="102">
        <f>'SEGMENTY I'!L52-'SEGMENTY I'!M52</f>
        <v>4993869.7542113848</v>
      </c>
      <c r="M82" s="101">
        <f>'SEGMENTY I'!M52-'SEGMENTY I'!N52</f>
        <v>3298295.758155819</v>
      </c>
      <c r="N82" s="103">
        <v>3385391.928673923</v>
      </c>
      <c r="O82" s="101">
        <f>'SEGMENTY I'!O52-'SEGMENTY I'!P52</f>
        <v>3912349.2420949899</v>
      </c>
      <c r="P82" s="102">
        <f>'SEGMENTY I'!P52-'SEGMENTY I'!Q52</f>
        <v>4582000</v>
      </c>
      <c r="Q82" s="101">
        <f>'SEGMENTY I'!Q52-'SEGMENTY I'!R52</f>
        <v>5061000</v>
      </c>
      <c r="R82" s="102">
        <v>5195000</v>
      </c>
    </row>
    <row r="83" spans="1:18" ht="27.95" customHeight="1">
      <c r="A83" s="196" t="s">
        <v>114</v>
      </c>
      <c r="B83" s="419">
        <f>'SEGMENTY I'!B53</f>
        <v>3670705.89</v>
      </c>
      <c r="C83" s="340">
        <f>'SEGMENTY I'!C53-'SEGMENTY I'!D53</f>
        <v>1776546.5600000005</v>
      </c>
      <c r="D83" s="102">
        <f>'SEGMENTY I'!D53-'SEGMENTY I'!E53</f>
        <v>5931494.9999999991</v>
      </c>
      <c r="E83" s="299">
        <f>'SEGMENTY I'!E53-'SEGMENTY I'!F53</f>
        <v>1869188.8100000005</v>
      </c>
      <c r="F83" s="106">
        <v>3912329.55</v>
      </c>
      <c r="G83" s="101">
        <f>'SEGMENTY I'!G53-'SEGMENTY I'!H53</f>
        <v>3482343.1436871355</v>
      </c>
      <c r="H83" s="102">
        <f>'SEGMENTY I'!H53-'SEGMENTY I'!I53</f>
        <v>2506584.4963128632</v>
      </c>
      <c r="I83" s="101">
        <f>'SEGMENTY I'!I53-'SEGMENTY I'!J53</f>
        <v>2486103.2000000011</v>
      </c>
      <c r="J83" s="103">
        <v>2329191.5099999998</v>
      </c>
      <c r="K83" s="101">
        <f>'SEGMENTY I'!K53-'SEGMENTY I'!L53</f>
        <v>1457470.4500000002</v>
      </c>
      <c r="L83" s="102">
        <f>'SEGMENTY I'!L53-'SEGMENTY I'!M53</f>
        <v>190773.90999999922</v>
      </c>
      <c r="M83" s="101">
        <f>'SEGMENTY I'!M53-'SEGMENTY I'!N53</f>
        <v>2059443.3100000005</v>
      </c>
      <c r="N83" s="103">
        <v>1933587.04</v>
      </c>
      <c r="O83" s="101">
        <f>'SEGMENTY I'!O53-'SEGMENTY I'!P53</f>
        <v>-721737</v>
      </c>
      <c r="P83" s="102">
        <f>'SEGMENTY I'!P53-'SEGMENTY I'!Q53</f>
        <v>4179000</v>
      </c>
      <c r="Q83" s="101">
        <f>'SEGMENTY I'!Q53-'SEGMENTY I'!R53</f>
        <v>1191000</v>
      </c>
      <c r="R83" s="102">
        <v>2727000</v>
      </c>
    </row>
    <row r="84" spans="1:18" ht="27.95" customHeight="1">
      <c r="A84" s="197" t="s">
        <v>115</v>
      </c>
      <c r="B84" s="420">
        <f>SUM(B82:B83)</f>
        <v>6037639.5800000001</v>
      </c>
      <c r="C84" s="341">
        <f>C82+C83</f>
        <v>6270337.3600000003</v>
      </c>
      <c r="D84" s="313">
        <f>SUM(D82:D83)</f>
        <v>6505697.1399999987</v>
      </c>
      <c r="E84" s="300">
        <f>E82+E83</f>
        <v>3382276.4700000007</v>
      </c>
      <c r="F84" s="106">
        <v>6362827.7199999997</v>
      </c>
      <c r="G84" s="101">
        <f>'SEGMENTY I'!G54-'SEGMENTY I'!H54</f>
        <v>2998487.5492324382</v>
      </c>
      <c r="H84" s="102">
        <f>'SEGMENTY I'!H54-'SEGMENTY I'!I54</f>
        <v>4873953.3936198074</v>
      </c>
      <c r="I84" s="101">
        <f>'SEGMENTY I'!I54-'SEGMENTY I'!J54</f>
        <v>4888274.667421204</v>
      </c>
      <c r="J84" s="106">
        <v>5354532.0397265488</v>
      </c>
      <c r="K84" s="101">
        <f>'SEGMENTY I'!K54-'SEGMENTY I'!L54</f>
        <v>5365403.558958875</v>
      </c>
      <c r="L84" s="102">
        <f>'SEGMENTY I'!L54-'SEGMENTY I'!M54</f>
        <v>5184643.6642113831</v>
      </c>
      <c r="M84" s="101">
        <f>'SEGMENTY I'!M54-'SEGMENTY I'!N54</f>
        <v>5357739.0681558205</v>
      </c>
      <c r="N84" s="106">
        <v>5318978.9686739231</v>
      </c>
      <c r="O84" s="101">
        <f>'SEGMENTY I'!O54-'SEGMENTY I'!P54</f>
        <v>3190612.2420949899</v>
      </c>
      <c r="P84" s="102">
        <f>'SEGMENTY I'!P54-'SEGMENTY I'!Q54</f>
        <v>8761000</v>
      </c>
      <c r="Q84" s="101">
        <f>'SEGMENTY I'!Q54-'SEGMENTY I'!R54</f>
        <v>6252000</v>
      </c>
      <c r="R84" s="105">
        <v>7922000</v>
      </c>
    </row>
    <row r="85" spans="1:18" ht="27.95" customHeight="1">
      <c r="A85" s="196"/>
      <c r="B85" s="419"/>
      <c r="C85" s="340"/>
      <c r="D85" s="102"/>
      <c r="E85" s="299"/>
      <c r="F85" s="106"/>
      <c r="G85" s="101"/>
      <c r="H85" s="102"/>
      <c r="I85" s="101"/>
      <c r="J85" s="103"/>
      <c r="K85" s="101"/>
      <c r="L85" s="102"/>
      <c r="M85" s="101"/>
      <c r="N85" s="103"/>
      <c r="O85" s="101"/>
      <c r="P85" s="102"/>
      <c r="Q85" s="101"/>
      <c r="R85" s="102"/>
    </row>
    <row r="86" spans="1:18" ht="27.95" customHeight="1">
      <c r="A86" s="197" t="s">
        <v>116</v>
      </c>
      <c r="B86" s="420">
        <f>B80-B84</f>
        <v>559653.21999999974</v>
      </c>
      <c r="C86" s="341">
        <f>C80-C84</f>
        <v>-480044.20000000112</v>
      </c>
      <c r="D86" s="313">
        <f>D80-D84</f>
        <v>1303672.7100000009</v>
      </c>
      <c r="E86" s="300">
        <f>E80-E84</f>
        <v>1045670.1400000006</v>
      </c>
      <c r="F86" s="106">
        <v>659170.27</v>
      </c>
      <c r="G86" s="101">
        <f>'SEGMENTY I'!G56-'SEGMENTY I'!H56</f>
        <v>2013633.6507675573</v>
      </c>
      <c r="H86" s="102">
        <f>'SEGMENTY I'!H56-'SEGMENTY I'!I56</f>
        <v>824674.56638019718</v>
      </c>
      <c r="I86" s="101">
        <f>'SEGMENTY I'!I56-'SEGMENTY I'!J56</f>
        <v>1132041.5325787952</v>
      </c>
      <c r="J86" s="106">
        <v>700576.57027345058</v>
      </c>
      <c r="K86" s="101">
        <f>'SEGMENTY I'!K56-'SEGMENTY I'!L56</f>
        <v>690546.83104112558</v>
      </c>
      <c r="L86" s="102">
        <f>'SEGMENTY I'!L56-'SEGMENTY I'!M56</f>
        <v>-234737.7442113813</v>
      </c>
      <c r="M86" s="101">
        <f>'SEGMENTY I'!M56-'SEGMENTY I'!N56</f>
        <v>1888213.8718441781</v>
      </c>
      <c r="N86" s="106">
        <v>1420245.7913260777</v>
      </c>
      <c r="O86" s="101">
        <f>'SEGMENTY I'!O56-'SEGMENTY I'!P56</f>
        <v>4981187.3379050158</v>
      </c>
      <c r="P86" s="102">
        <f>'SEGMENTY I'!P56-'SEGMENTY I'!Q56</f>
        <v>-361000</v>
      </c>
      <c r="Q86" s="101">
        <f>'SEGMENTY I'!Q56-'SEGMENTY I'!R56</f>
        <v>-423000</v>
      </c>
      <c r="R86" s="105">
        <v>-955000</v>
      </c>
    </row>
    <row r="87" spans="1:18" ht="27.95" customHeight="1"/>
    <row r="88" spans="1:18" ht="27.95" customHeight="1"/>
    <row r="89" spans="1:18" ht="27.95" customHeight="1"/>
    <row r="90" spans="1:18" ht="27.95" customHeight="1"/>
    <row r="91" spans="1:18" ht="27.95" customHeight="1"/>
    <row r="92" spans="1:18" ht="27.95" customHeight="1"/>
    <row r="93" spans="1:18" ht="27.95" customHeight="1"/>
    <row r="94" spans="1:18" ht="27.95" customHeight="1"/>
    <row r="95" spans="1:18" ht="27.95" customHeight="1"/>
    <row r="96" spans="1:18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</sheetData>
  <mergeCells count="1">
    <mergeCell ref="B3:Q3"/>
  </mergeCells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rowBreaks count="1" manualBreakCount="1">
    <brk id="44" max="13" man="1"/>
  </rowBreaks>
  <colBreaks count="2" manualBreakCount="2">
    <brk id="14" max="49" man="1"/>
    <brk id="15" max="1048575" man="1"/>
  </colBreaks>
  <ignoredErrors>
    <ignoredError sqref="C8 C12 C32 C36 C56 C60 C80 C84 D8:D12 D32:D36 D56:D60 D80:D8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="50" zoomScaleNormal="50" zoomScaleSheetLayoutView="40" zoomScalePageLayoutView="50" workbookViewId="0">
      <pane xSplit="1" topLeftCell="B1" activePane="topRight" state="frozen"/>
      <selection pane="topRight" activeCell="A2" sqref="A2"/>
    </sheetView>
  </sheetViews>
  <sheetFormatPr defaultRowHeight="18.75"/>
  <cols>
    <col min="1" max="1" width="86.140625" customWidth="1"/>
    <col min="2" max="2" width="21.5703125" customWidth="1"/>
    <col min="3" max="3" width="21.7109375" customWidth="1"/>
    <col min="4" max="5" width="21.7109375" style="15" customWidth="1"/>
    <col min="6" max="18" width="21.7109375" customWidth="1"/>
  </cols>
  <sheetData>
    <row r="1" spans="1:18" ht="50.1" customHeight="1">
      <c r="A1" s="147" t="s">
        <v>157</v>
      </c>
      <c r="B1" s="147"/>
      <c r="C1" s="147"/>
      <c r="D1" s="280"/>
      <c r="E1" s="280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2"/>
      <c r="Q1" s="153"/>
      <c r="R1" s="3"/>
    </row>
    <row r="2" spans="1:18" ht="27.95" customHeight="1">
      <c r="A2" s="6"/>
      <c r="B2" s="6"/>
      <c r="C2" s="6"/>
      <c r="D2" s="247"/>
      <c r="E2" s="247"/>
    </row>
    <row r="3" spans="1:18" ht="27.95" customHeight="1">
      <c r="A3" s="6"/>
      <c r="B3" s="455" t="s">
        <v>155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</row>
    <row r="4" spans="1:18" ht="27.95" customHeight="1">
      <c r="A4" s="90"/>
      <c r="B4" s="90"/>
      <c r="C4" s="90"/>
      <c r="D4" s="281"/>
      <c r="E4" s="28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8" ht="27.95" customHeight="1">
      <c r="A5" s="379"/>
      <c r="B5" s="279" t="s">
        <v>202</v>
      </c>
      <c r="C5" s="345" t="s">
        <v>200</v>
      </c>
      <c r="D5" s="134" t="s">
        <v>198</v>
      </c>
      <c r="E5" s="282" t="s">
        <v>194</v>
      </c>
      <c r="F5" s="279" t="s">
        <v>174</v>
      </c>
      <c r="G5" s="133" t="s">
        <v>119</v>
      </c>
      <c r="H5" s="134" t="s">
        <v>14</v>
      </c>
      <c r="I5" s="133" t="s">
        <v>15</v>
      </c>
      <c r="J5" s="135" t="s">
        <v>16</v>
      </c>
      <c r="K5" s="136" t="s">
        <v>17</v>
      </c>
      <c r="L5" s="134" t="s">
        <v>18</v>
      </c>
      <c r="M5" s="133" t="s">
        <v>19</v>
      </c>
      <c r="N5" s="139" t="s">
        <v>20</v>
      </c>
      <c r="O5" s="136" t="s">
        <v>21</v>
      </c>
      <c r="P5" s="134" t="s">
        <v>22</v>
      </c>
      <c r="Q5" s="133" t="s">
        <v>23</v>
      </c>
      <c r="R5" s="134" t="s">
        <v>24</v>
      </c>
    </row>
    <row r="6" spans="1:18" ht="27.95" customHeight="1">
      <c r="A6" s="380" t="s">
        <v>79</v>
      </c>
      <c r="B6" s="284">
        <v>109270</v>
      </c>
      <c r="C6" s="347">
        <v>109270</v>
      </c>
      <c r="D6" s="141">
        <v>109270</v>
      </c>
      <c r="E6" s="283">
        <v>109270</v>
      </c>
      <c r="F6" s="284">
        <v>109270</v>
      </c>
      <c r="G6" s="140">
        <v>109270</v>
      </c>
      <c r="H6" s="141">
        <v>109270</v>
      </c>
      <c r="I6" s="140">
        <v>109270</v>
      </c>
      <c r="J6" s="143">
        <v>109270</v>
      </c>
      <c r="K6" s="142">
        <v>109270</v>
      </c>
      <c r="L6" s="141">
        <v>109270</v>
      </c>
      <c r="M6" s="140">
        <v>109270</v>
      </c>
      <c r="N6" s="143">
        <v>109270</v>
      </c>
      <c r="O6" s="142">
        <v>109270</v>
      </c>
      <c r="P6" s="141">
        <v>109270</v>
      </c>
      <c r="Q6" s="140">
        <v>109270</v>
      </c>
      <c r="R6" s="141">
        <v>109270</v>
      </c>
    </row>
    <row r="7" spans="1:18" ht="27.95" customHeight="1">
      <c r="A7" s="381" t="s">
        <v>80</v>
      </c>
      <c r="B7" s="285">
        <v>1.86</v>
      </c>
      <c r="C7" s="346">
        <v>1.84</v>
      </c>
      <c r="D7" s="137">
        <v>1.85</v>
      </c>
      <c r="E7" s="49">
        <v>1.91</v>
      </c>
      <c r="F7" s="285">
        <v>1.85</v>
      </c>
      <c r="G7" s="71">
        <v>1.83</v>
      </c>
      <c r="H7" s="137">
        <v>1.82</v>
      </c>
      <c r="I7" s="71">
        <v>1.83</v>
      </c>
      <c r="J7" s="138">
        <v>1.74</v>
      </c>
      <c r="K7" s="144">
        <v>1.69</v>
      </c>
      <c r="L7" s="137">
        <v>1.72</v>
      </c>
      <c r="M7" s="145">
        <v>1.72</v>
      </c>
      <c r="N7" s="138">
        <v>1.67</v>
      </c>
      <c r="O7" s="144">
        <v>1.64</v>
      </c>
      <c r="P7" s="137">
        <v>1.62</v>
      </c>
      <c r="Q7" s="71">
        <v>1.63</v>
      </c>
      <c r="R7" s="137">
        <v>1.61</v>
      </c>
    </row>
    <row r="8" spans="1:18" ht="27.95" customHeight="1">
      <c r="A8" s="381" t="s">
        <v>181</v>
      </c>
      <c r="B8" s="285">
        <v>0.04</v>
      </c>
      <c r="C8" s="346">
        <v>0.02</v>
      </c>
      <c r="D8" s="137">
        <v>0.02</v>
      </c>
      <c r="E8" s="49">
        <v>0.09</v>
      </c>
      <c r="F8" s="285">
        <v>0.02</v>
      </c>
      <c r="G8" s="71">
        <v>0.1</v>
      </c>
      <c r="H8" s="137">
        <v>0.12</v>
      </c>
      <c r="I8" s="71">
        <v>0.13</v>
      </c>
      <c r="J8" s="138">
        <v>0.04</v>
      </c>
      <c r="K8" s="144">
        <v>0.03</v>
      </c>
      <c r="L8" s="137">
        <v>0.06</v>
      </c>
      <c r="M8" s="71">
        <v>7.0000000000000007E-2</v>
      </c>
      <c r="N8" s="138">
        <v>0.03</v>
      </c>
      <c r="O8" s="144">
        <v>0.05</v>
      </c>
      <c r="P8" s="137">
        <v>0.03</v>
      </c>
      <c r="Q8" s="71">
        <v>0.05</v>
      </c>
      <c r="R8" s="137">
        <v>0.03</v>
      </c>
    </row>
    <row r="9" spans="1:18" ht="27.95" customHeight="1">
      <c r="A9" s="381" t="s">
        <v>81</v>
      </c>
      <c r="B9" s="291">
        <v>26</v>
      </c>
      <c r="C9" s="346">
        <v>41.5</v>
      </c>
      <c r="D9" s="146">
        <v>52.5</v>
      </c>
      <c r="E9" s="49">
        <v>12</v>
      </c>
      <c r="F9" s="291">
        <v>66.5</v>
      </c>
      <c r="G9" s="71">
        <v>10.8</v>
      </c>
      <c r="H9" s="137">
        <v>11.17</v>
      </c>
      <c r="I9" s="71">
        <v>8.69</v>
      </c>
      <c r="J9" s="138">
        <v>31.5</v>
      </c>
      <c r="K9" s="144">
        <v>56.67</v>
      </c>
      <c r="L9" s="137">
        <v>29.83</v>
      </c>
      <c r="M9" s="71">
        <v>18.29</v>
      </c>
      <c r="N9" s="138">
        <v>41</v>
      </c>
      <c r="O9" s="144">
        <v>14</v>
      </c>
      <c r="P9" s="146">
        <v>24.33</v>
      </c>
      <c r="Q9" s="71">
        <v>14.4</v>
      </c>
      <c r="R9" s="137">
        <v>27.33</v>
      </c>
    </row>
    <row r="10" spans="1:18" ht="27.95" customHeight="1">
      <c r="A10" s="381" t="s">
        <v>82</v>
      </c>
      <c r="B10" s="285">
        <v>1.1599999999999999</v>
      </c>
      <c r="C10" s="346">
        <v>1.22</v>
      </c>
      <c r="D10" s="137">
        <v>1.39</v>
      </c>
      <c r="E10" s="49">
        <v>1.49</v>
      </c>
      <c r="F10" s="285">
        <v>1.36</v>
      </c>
      <c r="G10" s="71">
        <v>1.46</v>
      </c>
      <c r="H10" s="137">
        <v>1.44</v>
      </c>
      <c r="I10" s="71">
        <v>1.43</v>
      </c>
      <c r="J10" s="138">
        <v>1.43</v>
      </c>
      <c r="K10" s="144">
        <v>1.56</v>
      </c>
      <c r="L10" s="137">
        <v>1.36</v>
      </c>
      <c r="M10" s="71">
        <v>1.32</v>
      </c>
      <c r="N10" s="138">
        <v>1.24</v>
      </c>
      <c r="O10" s="144">
        <v>1.24</v>
      </c>
      <c r="P10" s="137">
        <v>1.34</v>
      </c>
      <c r="Q10" s="71">
        <v>1.3</v>
      </c>
      <c r="R10" s="137">
        <v>1.29</v>
      </c>
    </row>
    <row r="11" spans="1:18" ht="27.95" customHeight="1">
      <c r="A11" s="381" t="s">
        <v>83</v>
      </c>
      <c r="B11" s="285">
        <v>0.65</v>
      </c>
      <c r="C11" s="346">
        <v>0.56000000000000005</v>
      </c>
      <c r="D11" s="137">
        <v>0.72</v>
      </c>
      <c r="E11" s="49">
        <v>0.83</v>
      </c>
      <c r="F11" s="285">
        <v>0.73</v>
      </c>
      <c r="G11" s="71">
        <v>0.74</v>
      </c>
      <c r="H11" s="137">
        <v>0.71</v>
      </c>
      <c r="I11" s="71">
        <v>0.8</v>
      </c>
      <c r="J11" s="138">
        <v>0.78</v>
      </c>
      <c r="K11" s="144">
        <v>0.67</v>
      </c>
      <c r="L11" s="137">
        <v>0.6</v>
      </c>
      <c r="M11" s="71">
        <v>0.69</v>
      </c>
      <c r="N11" s="138">
        <v>0.64</v>
      </c>
      <c r="O11" s="144">
        <v>0.54</v>
      </c>
      <c r="P11" s="137">
        <v>0.62</v>
      </c>
      <c r="Q11" s="71">
        <v>0.73</v>
      </c>
      <c r="R11" s="137">
        <v>0.64</v>
      </c>
    </row>
    <row r="12" spans="1:18" ht="27.95" customHeight="1">
      <c r="A12" s="381" t="s">
        <v>178</v>
      </c>
      <c r="B12" s="287">
        <v>0.19969999999999999</v>
      </c>
      <c r="C12" s="349">
        <v>0.14760000000000001</v>
      </c>
      <c r="D12" s="188">
        <v>0.1515</v>
      </c>
      <c r="E12" s="286">
        <v>0.18640000000000001</v>
      </c>
      <c r="F12" s="287">
        <v>0.1762</v>
      </c>
      <c r="G12" s="187">
        <v>0.21099999999999999</v>
      </c>
      <c r="H12" s="188">
        <v>0.23119999999999999</v>
      </c>
      <c r="I12" s="187">
        <v>0.2487</v>
      </c>
      <c r="J12" s="189">
        <v>0.2041</v>
      </c>
      <c r="K12" s="190">
        <v>0.19159999999999999</v>
      </c>
      <c r="L12" s="188">
        <v>0.21640000000000001</v>
      </c>
      <c r="M12" s="187">
        <v>0.23230000000000001</v>
      </c>
      <c r="N12" s="189">
        <v>0.24629999999999999</v>
      </c>
      <c r="O12" s="190">
        <v>0.20799999999999999</v>
      </c>
      <c r="P12" s="188">
        <v>0.20480000000000001</v>
      </c>
      <c r="Q12" s="187">
        <v>0.22009999999999999</v>
      </c>
      <c r="R12" s="188">
        <v>0.2303</v>
      </c>
    </row>
    <row r="13" spans="1:18" ht="27.95" customHeight="1">
      <c r="A13" s="381" t="s">
        <v>179</v>
      </c>
      <c r="B13" s="287">
        <v>1.06E-2</v>
      </c>
      <c r="C13" s="349">
        <v>6.1999999999999998E-3</v>
      </c>
      <c r="D13" s="188">
        <v>6.7999999999999996E-3</v>
      </c>
      <c r="E13" s="286">
        <v>2.58E-2</v>
      </c>
      <c r="F13" s="287">
        <v>6.4000000000000003E-3</v>
      </c>
      <c r="G13" s="187">
        <v>3.0800000000000001E-2</v>
      </c>
      <c r="H13" s="188">
        <v>3.7600000000000001E-2</v>
      </c>
      <c r="I13" s="187">
        <v>4.0300000000000002E-2</v>
      </c>
      <c r="J13" s="189">
        <v>1.38E-2</v>
      </c>
      <c r="K13" s="190">
        <v>8.8999999999999999E-3</v>
      </c>
      <c r="L13" s="188">
        <v>2.3E-2</v>
      </c>
      <c r="M13" s="187">
        <v>2.69E-2</v>
      </c>
      <c r="N13" s="189">
        <v>1.06E-2</v>
      </c>
      <c r="O13" s="190">
        <v>1.9300000000000001E-2</v>
      </c>
      <c r="P13" s="188">
        <v>1.23E-2</v>
      </c>
      <c r="Q13" s="187">
        <v>1.6500000000000001E-2</v>
      </c>
      <c r="R13" s="188">
        <v>9.4000000000000004E-3</v>
      </c>
    </row>
    <row r="14" spans="1:18" ht="27.95" customHeight="1">
      <c r="A14" s="381" t="s">
        <v>180</v>
      </c>
      <c r="B14" s="287">
        <v>2.0299999999999999E-2</v>
      </c>
      <c r="C14" s="349">
        <v>1.0999999999999999E-2</v>
      </c>
      <c r="D14" s="188">
        <v>1.2E-2</v>
      </c>
      <c r="E14" s="286">
        <v>4.5100000000000001E-2</v>
      </c>
      <c r="F14" s="287">
        <v>1.2E-2</v>
      </c>
      <c r="G14" s="187">
        <v>5.4100000000000002E-2</v>
      </c>
      <c r="H14" s="188">
        <v>6.5100000000000005E-2</v>
      </c>
      <c r="I14" s="187">
        <v>7.0699999999999999E-2</v>
      </c>
      <c r="J14" s="189">
        <v>2.53E-2</v>
      </c>
      <c r="K14" s="190">
        <v>1.4800000000000001E-2</v>
      </c>
      <c r="L14" s="188">
        <v>3.5900000000000001E-2</v>
      </c>
      <c r="M14" s="187">
        <v>4.3499999999999997E-2</v>
      </c>
      <c r="N14" s="189">
        <v>1.8800000000000001E-2</v>
      </c>
      <c r="O14" s="190">
        <v>3.15E-2</v>
      </c>
      <c r="P14" s="188">
        <v>1.9699999999999999E-2</v>
      </c>
      <c r="Q14" s="187">
        <v>2.7799999999999998E-2</v>
      </c>
      <c r="R14" s="188">
        <v>1.6199999999999999E-2</v>
      </c>
    </row>
    <row r="15" spans="1:18" ht="27.95" customHeight="1">
      <c r="A15" s="381" t="s">
        <v>183</v>
      </c>
      <c r="B15" s="287">
        <v>0.47860000000000003</v>
      </c>
      <c r="C15" s="349">
        <v>0.43469999999999998</v>
      </c>
      <c r="D15" s="188">
        <v>0.43359999999999999</v>
      </c>
      <c r="E15" s="286">
        <v>0.42730000000000001</v>
      </c>
      <c r="F15" s="287">
        <v>0.46820000000000001</v>
      </c>
      <c r="G15" s="187">
        <v>0.43049999999999999</v>
      </c>
      <c r="H15" s="188">
        <v>0.42170000000000002</v>
      </c>
      <c r="I15" s="187">
        <v>0.42949999999999999</v>
      </c>
      <c r="J15" s="189">
        <v>0.4541</v>
      </c>
      <c r="K15" s="190">
        <v>0.39839999999999998</v>
      </c>
      <c r="L15" s="188">
        <v>0.35920000000000002</v>
      </c>
      <c r="M15" s="187">
        <v>0.38090000000000002</v>
      </c>
      <c r="N15" s="189">
        <v>0.43340000000000001</v>
      </c>
      <c r="O15" s="190">
        <v>0.38690000000000002</v>
      </c>
      <c r="P15" s="188">
        <v>0.37619999999999998</v>
      </c>
      <c r="Q15" s="187">
        <v>0.40550000000000003</v>
      </c>
      <c r="R15" s="188">
        <v>0.42070000000000002</v>
      </c>
    </row>
    <row r="16" spans="1:18" ht="27.95" customHeight="1">
      <c r="A16" s="381" t="s">
        <v>182</v>
      </c>
      <c r="B16" s="289">
        <v>107085</v>
      </c>
      <c r="C16" s="350">
        <v>90694</v>
      </c>
      <c r="D16" s="184">
        <v>114734</v>
      </c>
      <c r="E16" s="288">
        <v>118012</v>
      </c>
      <c r="F16" s="289">
        <v>145329.1</v>
      </c>
      <c r="G16" s="183">
        <v>118011.6</v>
      </c>
      <c r="H16" s="184">
        <v>146421.80000000002</v>
      </c>
      <c r="I16" s="183">
        <v>123475.09999999999</v>
      </c>
      <c r="J16" s="185">
        <v>137680.20000000001</v>
      </c>
      <c r="K16" s="186">
        <v>185759</v>
      </c>
      <c r="L16" s="184">
        <v>195593.30000000002</v>
      </c>
      <c r="M16" s="183">
        <v>139865.60000000001</v>
      </c>
      <c r="N16" s="185">
        <v>134402.1</v>
      </c>
      <c r="O16" s="186">
        <v>76489</v>
      </c>
      <c r="P16" s="184">
        <v>79767.099999999991</v>
      </c>
      <c r="Q16" s="183">
        <v>78674.399999999994</v>
      </c>
      <c r="R16" s="184">
        <v>89601.4</v>
      </c>
    </row>
    <row r="17" spans="2:17" ht="24" customHeight="1">
      <c r="B17" s="348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17">
      <c r="B18" s="15"/>
      <c r="C18" s="15"/>
    </row>
    <row r="19" spans="2:17" ht="21">
      <c r="B19" s="383"/>
      <c r="C19" s="382"/>
    </row>
    <row r="20" spans="2:17">
      <c r="B20" s="319"/>
      <c r="C20" s="319"/>
    </row>
    <row r="21" spans="2:17">
      <c r="B21" s="319"/>
      <c r="C21" s="319"/>
    </row>
    <row r="22" spans="2:17">
      <c r="B22" s="15"/>
    </row>
    <row r="23" spans="2:17">
      <c r="B23" s="15"/>
    </row>
  </sheetData>
  <mergeCells count="1">
    <mergeCell ref="B3:Q3"/>
  </mergeCells>
  <pageMargins left="0.19685039370078741" right="0" top="0.19685039370078741" bottom="0.19685039370078741" header="0" footer="0"/>
  <pageSetup paperSize="9" scale="33" fitToHeight="0" orientation="landscape" horizontalDpi="4294967293" verticalDpi="4294967293" r:id="rId1"/>
  <headerFooter>
    <oddFooter>&amp;RREDWOOD PR
powered by PROFESCAPITAL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BILANS!Obszar_wydruku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2016-06-09T12:08:27Z</dcterms:modified>
</cp:coreProperties>
</file>